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e777a35bb4b1c513/CPC/McKinsey/Entregables/Entregables finales 1 y 2/"/>
    </mc:Choice>
  </mc:AlternateContent>
  <xr:revisionPtr revIDLastSave="0" documentId="8_{D1FD03F9-A854-4FF1-8DDB-2D2757E26767}" xr6:coauthVersionLast="45" xr6:coauthVersionMax="45" xr10:uidLastSave="{00000000-0000-0000-0000-000000000000}"/>
  <bookViews>
    <workbookView xWindow="-108" yWindow="-108" windowWidth="23256" windowHeight="12576" firstSheet="8" xr2:uid="{21252052-83E8-43D3-9642-6838CCCFE45F}"/>
  </bookViews>
  <sheets>
    <sheet name="Análisis (Producto)" sheetId="5" r:id="rId1"/>
    <sheet name="Mercados por producto" sheetId="12" r:id="rId2"/>
    <sheet name="Sector&gt;&gt;" sheetId="10" r:id="rId3"/>
    <sheet name="Análisis (Sector)" sheetId="8" r:id="rId4"/>
    <sheet name="Mercados por sector" sheetId="9" r:id="rId5"/>
    <sheet name="Sector Total" sheetId="7" r:id="rId6"/>
    <sheet name="Mercados&gt;&gt;" sheetId="15" r:id="rId7"/>
    <sheet name="Análisis (Mercado) - Producto" sheetId="14" r:id="rId8"/>
    <sheet name="Mercado - Sector" sheetId="16" r:id="rId9"/>
    <sheet name="Mercado - Total" sheetId="17" r:id="rId10"/>
    <sheet name="Input&gt;&gt;" sheetId="11" r:id="rId11"/>
    <sheet name="PIB, Empleo" sheetId="6" r:id="rId12"/>
  </sheets>
  <definedNames>
    <definedName name="_xlnm._FilterDatabase" localSheetId="7" hidden="1">'Análisis (Mercado) - Producto'!$B$4:$L$93</definedName>
    <definedName name="_xlnm._FilterDatabase" localSheetId="0" hidden="1">'Análisis (Producto)'!$B$4:$N$4</definedName>
    <definedName name="_xlnm._FilterDatabase" localSheetId="3" hidden="1">'Análisis (Sector)'!$B$4:$O$4</definedName>
    <definedName name="_xlnm._FilterDatabase" localSheetId="1" hidden="1">'Mercados por producto'!$B$4:$E$4</definedName>
    <definedName name="CAP_CT">#REF!</definedName>
    <definedName name="CAP_GFCF">#REF!</definedName>
    <definedName name="CAP_ICT">#REF!</definedName>
    <definedName name="CAP_IT">#REF!</definedName>
    <definedName name="CAP_NonIC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check2">#REF!</definedName>
    <definedName name="check23">#REF!</definedName>
    <definedName name="FLAPPIE">#REF!</definedName>
    <definedName name="Ip_GFCF">#REF!</definedName>
    <definedName name="K_GFCF">#REF!</definedName>
    <definedName name="VAConH">#REF!</definedName>
    <definedName name="VAConKIT">#REF!</definedName>
    <definedName name="VAConKNIT">#REF!</definedName>
    <definedName name="VAConL">#REF!</definedName>
    <definedName name="VAConLC">#REF!</definedName>
    <definedName name="VAConTFP">#REF!</definedName>
  </definedNames>
  <calcPr calcId="191029"/>
  <pivotCaches>
    <pivotCache cacheId="0" r:id="rId13"/>
    <pivotCache cacheId="1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5" l="1"/>
  <c r="F21" i="17" l="1"/>
  <c r="F22" i="17"/>
  <c r="F23" i="17"/>
  <c r="G8" i="17"/>
  <c r="F8" i="17"/>
  <c r="R11" i="5" l="1"/>
  <c r="Q11" i="5"/>
  <c r="R25" i="5"/>
  <c r="Q25" i="5"/>
  <c r="R6" i="5"/>
  <c r="R7" i="5"/>
  <c r="R8" i="5"/>
  <c r="R9" i="5"/>
  <c r="R10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5" i="5"/>
  <c r="Q7" i="5"/>
  <c r="Q6" i="5"/>
  <c r="Q8" i="5"/>
  <c r="Q9" i="5"/>
  <c r="Q10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G45" i="16" l="1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H52" i="17"/>
  <c r="G52" i="17"/>
  <c r="A52" i="17"/>
  <c r="H51" i="17"/>
  <c r="G51" i="17"/>
  <c r="A51" i="17"/>
  <c r="H50" i="17"/>
  <c r="G50" i="17"/>
  <c r="A50" i="17"/>
  <c r="H49" i="17"/>
  <c r="G49" i="17"/>
  <c r="A49" i="17"/>
  <c r="H48" i="17"/>
  <c r="G48" i="17"/>
  <c r="A48" i="17"/>
  <c r="H47" i="17"/>
  <c r="G47" i="17"/>
  <c r="A47" i="17"/>
  <c r="H46" i="17"/>
  <c r="G46" i="17"/>
  <c r="A46" i="17"/>
  <c r="H45" i="17"/>
  <c r="G45" i="17"/>
  <c r="A45" i="17"/>
  <c r="H44" i="17"/>
  <c r="G44" i="17"/>
  <c r="A44" i="17"/>
  <c r="H43" i="17"/>
  <c r="G43" i="17"/>
  <c r="A43" i="17"/>
  <c r="H42" i="17"/>
  <c r="G42" i="17"/>
  <c r="A42" i="17"/>
  <c r="H41" i="17"/>
  <c r="G41" i="17"/>
  <c r="A41" i="17"/>
  <c r="H40" i="17"/>
  <c r="G40" i="17"/>
  <c r="A40" i="17"/>
  <c r="H39" i="17"/>
  <c r="G39" i="17"/>
  <c r="A39" i="17"/>
  <c r="H38" i="17"/>
  <c r="G38" i="17"/>
  <c r="A38" i="17"/>
  <c r="H37" i="17"/>
  <c r="G37" i="17"/>
  <c r="A37" i="17"/>
  <c r="H36" i="17"/>
  <c r="G36" i="17"/>
  <c r="A36" i="17"/>
  <c r="H35" i="17"/>
  <c r="G35" i="17"/>
  <c r="A35" i="17"/>
  <c r="H34" i="17"/>
  <c r="G34" i="17"/>
  <c r="A34" i="17"/>
  <c r="H33" i="17"/>
  <c r="G33" i="17"/>
  <c r="A33" i="17"/>
  <c r="H32" i="17"/>
  <c r="G32" i="17"/>
  <c r="A32" i="17"/>
  <c r="H31" i="17"/>
  <c r="G31" i="17"/>
  <c r="A31" i="17"/>
  <c r="H30" i="17"/>
  <c r="G30" i="17"/>
  <c r="A30" i="17"/>
  <c r="H29" i="17"/>
  <c r="G29" i="17"/>
  <c r="A29" i="17"/>
  <c r="H28" i="17"/>
  <c r="G28" i="17"/>
  <c r="H27" i="17"/>
  <c r="G27" i="17"/>
  <c r="H26" i="17"/>
  <c r="G26" i="17"/>
  <c r="G8" i="16" l="1"/>
  <c r="G9" i="16"/>
  <c r="H9" i="16" l="1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6" i="16"/>
  <c r="G47" i="16"/>
  <c r="G48" i="16"/>
  <c r="G49" i="16"/>
  <c r="G50" i="16"/>
  <c r="G51" i="16"/>
  <c r="G52" i="16"/>
  <c r="H8" i="16"/>
  <c r="G25" i="8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5" i="8"/>
  <c r="J45" i="14" l="1"/>
  <c r="J19" i="14" l="1"/>
  <c r="K19" i="14"/>
  <c r="K72" i="14"/>
  <c r="J72" i="14"/>
  <c r="K8" i="14"/>
  <c r="J8" i="14"/>
  <c r="K58" i="14"/>
  <c r="J58" i="14"/>
  <c r="K54" i="14"/>
  <c r="J54" i="14"/>
  <c r="K42" i="14"/>
  <c r="J42" i="14"/>
  <c r="K38" i="14"/>
  <c r="J38" i="14"/>
  <c r="K89" i="14"/>
  <c r="J89" i="14"/>
  <c r="K85" i="14"/>
  <c r="J85" i="14"/>
  <c r="K81" i="14"/>
  <c r="J81" i="14"/>
  <c r="K77" i="14"/>
  <c r="J77" i="14"/>
  <c r="K73" i="14"/>
  <c r="J73" i="14"/>
  <c r="K69" i="14"/>
  <c r="J69" i="14"/>
  <c r="K65" i="14"/>
  <c r="J65" i="14"/>
  <c r="K61" i="14"/>
  <c r="J61" i="14"/>
  <c r="K57" i="14"/>
  <c r="J57" i="14"/>
  <c r="K53" i="14"/>
  <c r="J53" i="14"/>
  <c r="K49" i="14"/>
  <c r="J49" i="14"/>
  <c r="K45" i="14"/>
  <c r="K41" i="14"/>
  <c r="J41" i="14"/>
  <c r="K37" i="14"/>
  <c r="J37" i="14"/>
  <c r="K33" i="14"/>
  <c r="J33" i="14"/>
  <c r="K25" i="14"/>
  <c r="J25" i="14"/>
  <c r="K17" i="14"/>
  <c r="J17" i="14"/>
  <c r="K13" i="14"/>
  <c r="J13" i="14"/>
  <c r="K9" i="14"/>
  <c r="J9" i="14"/>
  <c r="J84" i="14"/>
  <c r="K84" i="14"/>
  <c r="J80" i="14"/>
  <c r="K80" i="14"/>
  <c r="J76" i="14"/>
  <c r="K76" i="14"/>
  <c r="J68" i="14"/>
  <c r="K68" i="14"/>
  <c r="J64" i="14"/>
  <c r="K64" i="14"/>
  <c r="J60" i="14"/>
  <c r="K60" i="14"/>
  <c r="J56" i="14"/>
  <c r="K56" i="14"/>
  <c r="J52" i="14"/>
  <c r="K52" i="14"/>
  <c r="J48" i="14"/>
  <c r="K48" i="14"/>
  <c r="J44" i="14"/>
  <c r="K44" i="14"/>
  <c r="J40" i="14"/>
  <c r="K40" i="14"/>
  <c r="J36" i="14"/>
  <c r="K36" i="14"/>
  <c r="J32" i="14"/>
  <c r="K32" i="14"/>
  <c r="J28" i="14"/>
  <c r="K28" i="14"/>
  <c r="J20" i="14"/>
  <c r="K20" i="14"/>
  <c r="J16" i="14"/>
  <c r="K16" i="14"/>
  <c r="J12" i="14"/>
  <c r="K12" i="14"/>
  <c r="J51" i="14"/>
  <c r="K51" i="14"/>
  <c r="J43" i="14"/>
  <c r="K43" i="14"/>
  <c r="J35" i="14"/>
  <c r="K35" i="14"/>
  <c r="J27" i="14"/>
  <c r="K27" i="14"/>
  <c r="K23" i="14"/>
  <c r="J23" i="14"/>
  <c r="J11" i="14"/>
  <c r="K11" i="14"/>
  <c r="J7" i="14"/>
  <c r="K7" i="14"/>
  <c r="K91" i="14"/>
  <c r="J91" i="14"/>
  <c r="K87" i="14"/>
  <c r="J87" i="14"/>
  <c r="J83" i="14"/>
  <c r="K83" i="14"/>
  <c r="J75" i="14"/>
  <c r="K75" i="14"/>
  <c r="J67" i="14"/>
  <c r="K67" i="14"/>
  <c r="J59" i="14"/>
  <c r="K59" i="14"/>
  <c r="K55" i="14"/>
  <c r="J55" i="14"/>
  <c r="K90" i="14"/>
  <c r="J90" i="14"/>
  <c r="K86" i="14"/>
  <c r="J86" i="14"/>
  <c r="K82" i="14"/>
  <c r="J82" i="14"/>
  <c r="K74" i="14"/>
  <c r="J74" i="14"/>
  <c r="K70" i="14"/>
  <c r="J70" i="14"/>
  <c r="K66" i="14"/>
  <c r="J66" i="14"/>
  <c r="K50" i="14"/>
  <c r="J50" i="14"/>
  <c r="K34" i="14"/>
  <c r="J34" i="14"/>
  <c r="K30" i="14"/>
  <c r="J30" i="14"/>
  <c r="K26" i="14"/>
  <c r="J26" i="14"/>
  <c r="K22" i="14"/>
  <c r="J22" i="14"/>
  <c r="K18" i="14"/>
  <c r="J18" i="14"/>
  <c r="K10" i="14"/>
  <c r="J10" i="14"/>
  <c r="K6" i="14"/>
  <c r="J6" i="14"/>
  <c r="I25" i="8"/>
  <c r="S25" i="8" s="1"/>
  <c r="H25" i="8"/>
  <c r="R25" i="8" s="1"/>
  <c r="H6" i="8"/>
  <c r="R6" i="8" s="1"/>
  <c r="H7" i="8"/>
  <c r="R7" i="8" s="1"/>
  <c r="H8" i="8"/>
  <c r="R8" i="8" s="1"/>
  <c r="H9" i="8"/>
  <c r="R9" i="8" s="1"/>
  <c r="H10" i="8"/>
  <c r="R10" i="8" s="1"/>
  <c r="H11" i="8"/>
  <c r="R11" i="8" s="1"/>
  <c r="H12" i="8"/>
  <c r="R12" i="8" s="1"/>
  <c r="H13" i="8"/>
  <c r="R13" i="8" s="1"/>
  <c r="H14" i="8"/>
  <c r="R14" i="8" s="1"/>
  <c r="H15" i="8"/>
  <c r="R15" i="8" s="1"/>
  <c r="H16" i="8"/>
  <c r="R16" i="8" s="1"/>
  <c r="H17" i="8"/>
  <c r="R17" i="8" s="1"/>
  <c r="H18" i="8"/>
  <c r="R18" i="8" s="1"/>
  <c r="H19" i="8"/>
  <c r="R19" i="8" s="1"/>
  <c r="H20" i="8"/>
  <c r="R20" i="8" s="1"/>
  <c r="H21" i="8"/>
  <c r="R21" i="8" s="1"/>
  <c r="H22" i="8"/>
  <c r="R22" i="8" s="1"/>
  <c r="H23" i="8"/>
  <c r="R23" i="8" s="1"/>
  <c r="H24" i="8"/>
  <c r="R24" i="8" s="1"/>
  <c r="H5" i="8"/>
  <c r="R5" i="8" s="1"/>
  <c r="I6" i="8"/>
  <c r="S6" i="8" s="1"/>
  <c r="I7" i="8"/>
  <c r="S7" i="8" s="1"/>
  <c r="I8" i="8"/>
  <c r="S8" i="8" s="1"/>
  <c r="I9" i="8"/>
  <c r="S9" i="8" s="1"/>
  <c r="I10" i="8"/>
  <c r="S10" i="8" s="1"/>
  <c r="I11" i="8"/>
  <c r="S11" i="8" s="1"/>
  <c r="I12" i="8"/>
  <c r="S12" i="8" s="1"/>
  <c r="I13" i="8"/>
  <c r="S13" i="8" s="1"/>
  <c r="I14" i="8"/>
  <c r="S14" i="8" s="1"/>
  <c r="I15" i="8"/>
  <c r="S15" i="8" s="1"/>
  <c r="I16" i="8"/>
  <c r="S16" i="8" s="1"/>
  <c r="I17" i="8"/>
  <c r="S17" i="8" s="1"/>
  <c r="I18" i="8"/>
  <c r="S18" i="8" s="1"/>
  <c r="I19" i="8"/>
  <c r="S19" i="8" s="1"/>
  <c r="I20" i="8"/>
  <c r="S20" i="8" s="1"/>
  <c r="I21" i="8"/>
  <c r="S21" i="8" s="1"/>
  <c r="I22" i="8"/>
  <c r="S22" i="8" s="1"/>
  <c r="I23" i="8"/>
  <c r="S23" i="8" s="1"/>
  <c r="I24" i="8"/>
  <c r="S24" i="8" s="1"/>
  <c r="I5" i="8"/>
  <c r="S5" i="8" s="1"/>
  <c r="F25" i="8"/>
  <c r="Q25" i="8" l="1"/>
  <c r="M25" i="8" l="1"/>
  <c r="P25" i="8"/>
  <c r="G25" i="5" l="1"/>
  <c r="H25" i="5"/>
  <c r="F25" i="5"/>
  <c r="L12" i="8" l="1"/>
  <c r="L23" i="8"/>
  <c r="L22" i="8"/>
  <c r="L19" i="8"/>
  <c r="L15" i="8"/>
  <c r="L24" i="8"/>
  <c r="M22" i="8"/>
  <c r="M20" i="8"/>
  <c r="M19" i="8"/>
  <c r="M18" i="8"/>
  <c r="M15" i="8"/>
  <c r="M14" i="8"/>
  <c r="L20" i="8"/>
  <c r="L18" i="8"/>
  <c r="L14" i="8"/>
  <c r="M23" i="8"/>
  <c r="L13" i="8"/>
  <c r="M12" i="8"/>
  <c r="L17" i="8"/>
  <c r="M16" i="8"/>
  <c r="M17" i="8"/>
  <c r="M21" i="8"/>
  <c r="M24" i="8"/>
  <c r="L21" i="8"/>
  <c r="L16" i="8"/>
  <c r="M13" i="8"/>
  <c r="L12" i="5"/>
  <c r="L16" i="5"/>
  <c r="L20" i="5"/>
  <c r="L24" i="5"/>
  <c r="K12" i="5"/>
  <c r="K16" i="5"/>
  <c r="K20" i="5"/>
  <c r="K24" i="5"/>
  <c r="L13" i="5"/>
  <c r="L17" i="5"/>
  <c r="L21" i="5"/>
  <c r="K13" i="5"/>
  <c r="K17" i="5"/>
  <c r="K21" i="5"/>
  <c r="K14" i="5"/>
  <c r="K22" i="5"/>
  <c r="L14" i="5"/>
  <c r="L18" i="5"/>
  <c r="L22" i="5"/>
  <c r="K18" i="5"/>
  <c r="K23" i="5"/>
  <c r="L15" i="5"/>
  <c r="L19" i="5"/>
  <c r="L23" i="5"/>
  <c r="K15" i="5"/>
  <c r="K19" i="5"/>
  <c r="L8" i="8"/>
  <c r="L7" i="8"/>
  <c r="L6" i="8"/>
  <c r="M11" i="8"/>
  <c r="L11" i="8"/>
  <c r="M7" i="8"/>
  <c r="M10" i="8"/>
  <c r="L10" i="8"/>
  <c r="M6" i="8"/>
  <c r="M8" i="8"/>
  <c r="L9" i="8"/>
  <c r="M5" i="8"/>
  <c r="M9" i="8"/>
  <c r="L6" i="5"/>
  <c r="L8" i="5"/>
  <c r="K8" i="5"/>
  <c r="L9" i="5"/>
  <c r="K9" i="5"/>
  <c r="L10" i="5"/>
  <c r="K6" i="5"/>
  <c r="K10" i="5"/>
  <c r="L7" i="5"/>
  <c r="L11" i="5"/>
  <c r="K7" i="5"/>
  <c r="K11" i="5"/>
  <c r="Q11" i="8"/>
  <c r="Q10" i="8"/>
  <c r="P10" i="8"/>
  <c r="Q6" i="8"/>
  <c r="P7" i="8"/>
  <c r="P8" i="8"/>
  <c r="P11" i="8"/>
  <c r="Q7" i="8"/>
  <c r="P6" i="8"/>
  <c r="Q5" i="8"/>
  <c r="P5" i="8"/>
  <c r="Q8" i="8"/>
  <c r="Q9" i="8"/>
  <c r="P9" i="8"/>
  <c r="P9" i="5"/>
  <c r="O6" i="5"/>
  <c r="O10" i="5"/>
  <c r="P8" i="5"/>
  <c r="O7" i="5"/>
  <c r="O11" i="5"/>
  <c r="P11" i="5"/>
  <c r="P7" i="5"/>
  <c r="O8" i="5"/>
  <c r="P10" i="5"/>
  <c r="P6" i="5"/>
  <c r="O9" i="5"/>
  <c r="P19" i="8"/>
  <c r="P18" i="8"/>
  <c r="P15" i="8"/>
  <c r="P14" i="8"/>
  <c r="P20" i="8"/>
  <c r="P22" i="8"/>
  <c r="Q18" i="8"/>
  <c r="Q14" i="8"/>
  <c r="P16" i="8"/>
  <c r="Q23" i="8"/>
  <c r="Q22" i="8"/>
  <c r="P23" i="8"/>
  <c r="Q19" i="8"/>
  <c r="Q15" i="8"/>
  <c r="Q12" i="8"/>
  <c r="P24" i="8"/>
  <c r="Q17" i="8"/>
  <c r="Q24" i="8"/>
  <c r="Q21" i="8"/>
  <c r="P21" i="8"/>
  <c r="P13" i="8"/>
  <c r="P17" i="8"/>
  <c r="Q16" i="8"/>
  <c r="P12" i="8"/>
  <c r="Q13" i="8"/>
  <c r="Q20" i="8"/>
  <c r="P21" i="5"/>
  <c r="P17" i="5"/>
  <c r="P13" i="5"/>
  <c r="O14" i="5"/>
  <c r="O18" i="5"/>
  <c r="O22" i="5"/>
  <c r="P24" i="5"/>
  <c r="P20" i="5"/>
  <c r="P16" i="5"/>
  <c r="P12" i="5"/>
  <c r="O15" i="5"/>
  <c r="O19" i="5"/>
  <c r="O23" i="5"/>
  <c r="P23" i="5"/>
  <c r="P19" i="5"/>
  <c r="P15" i="5"/>
  <c r="O12" i="5"/>
  <c r="O16" i="5"/>
  <c r="O20" i="5"/>
  <c r="O24" i="5"/>
  <c r="P22" i="5"/>
  <c r="P18" i="5"/>
  <c r="P14" i="5"/>
  <c r="O13" i="5"/>
  <c r="O17" i="5"/>
  <c r="O21" i="5"/>
  <c r="P5" i="5" l="1"/>
  <c r="P25" i="5"/>
  <c r="L5" i="5"/>
  <c r="L25" i="5"/>
  <c r="K5" i="5"/>
  <c r="K25" i="5"/>
  <c r="L25" i="8"/>
  <c r="L5" i="8"/>
  <c r="O5" i="5"/>
  <c r="O25" i="5"/>
</calcChain>
</file>

<file path=xl/sharedStrings.xml><?xml version="1.0" encoding="utf-8"?>
<sst xmlns="http://schemas.openxmlformats.org/spreadsheetml/2006/main" count="999" uniqueCount="129">
  <si>
    <t>Crustáceos</t>
  </si>
  <si>
    <t>Banano</t>
  </si>
  <si>
    <t>Dátiles, higos, piñas, otros</t>
  </si>
  <si>
    <t>Otras frutas</t>
  </si>
  <si>
    <t>Hortalizas y legumbres</t>
  </si>
  <si>
    <t>Café</t>
  </si>
  <si>
    <t>Salsa, condimentos y sazonadores</t>
  </si>
  <si>
    <t>Preparados alimenticios, n.e.p.</t>
  </si>
  <si>
    <t>Alimentación animal</t>
  </si>
  <si>
    <t>Fregaderos de cerámica</t>
  </si>
  <si>
    <t>Productos de limpieza</t>
  </si>
  <si>
    <t>Artículos de plástico para embalaje</t>
  </si>
  <si>
    <t>Camisas de hombre</t>
  </si>
  <si>
    <t>Refrigeradores</t>
  </si>
  <si>
    <t>Trajes de mujer</t>
  </si>
  <si>
    <t>Trajes de hombre (no de punto)</t>
  </si>
  <si>
    <t>Trajes de mujer (tejidos)</t>
  </si>
  <si>
    <t>Sector</t>
  </si>
  <si>
    <t>Agricultura, silvicultura y pesca</t>
  </si>
  <si>
    <t>Productos alimenticios</t>
  </si>
  <si>
    <t>Químicos</t>
  </si>
  <si>
    <t>Plásticos y caucho</t>
  </si>
  <si>
    <t>Vestimenta</t>
  </si>
  <si>
    <t>Prod. No metálicos</t>
  </si>
  <si>
    <t>Equipo electrónico</t>
  </si>
  <si>
    <t>Rango de oportunidad 2020-30</t>
  </si>
  <si>
    <t>US$ millones</t>
  </si>
  <si>
    <t>Potencial impacto al PIB</t>
  </si>
  <si>
    <t>Potencial impacto de empleos</t>
  </si>
  <si>
    <t># de empleos</t>
  </si>
  <si>
    <t>Agriculture</t>
  </si>
  <si>
    <t>Manufacturing</t>
  </si>
  <si>
    <t>Código 4</t>
  </si>
  <si>
    <t>Short name</t>
  </si>
  <si>
    <t>Exporaciones actuales de Guatemala (2019, USD)</t>
  </si>
  <si>
    <t>Blusas</t>
  </si>
  <si>
    <t>Camisetas</t>
  </si>
  <si>
    <t>Pescado congelado</t>
  </si>
  <si>
    <t>GTAP Sector</t>
  </si>
  <si>
    <t>Min</t>
  </si>
  <si>
    <t>Max</t>
  </si>
  <si>
    <t>Min PIB</t>
  </si>
  <si>
    <t>Max PIB</t>
  </si>
  <si>
    <t>Min Empleo</t>
  </si>
  <si>
    <t>Max Empleo</t>
  </si>
  <si>
    <t>Población ocupada 2019</t>
  </si>
  <si>
    <t>Total</t>
  </si>
  <si>
    <t>INE Guatemala</t>
  </si>
  <si>
    <t>Millones $</t>
  </si>
  <si>
    <t>Personas</t>
  </si>
  <si>
    <t>% Empleo 2019 Min</t>
  </si>
  <si>
    <t>% Empleo 2019 Max</t>
  </si>
  <si>
    <t>% PIB 2019 Min</t>
  </si>
  <si>
    <t>% PIB 2019 Max</t>
  </si>
  <si>
    <t>Banguat</t>
  </si>
  <si>
    <t>Oxford</t>
  </si>
  <si>
    <t>PIB 2018</t>
  </si>
  <si>
    <t>PIB 2019</t>
  </si>
  <si>
    <t>Row Labels</t>
  </si>
  <si>
    <t>Sum of Min</t>
  </si>
  <si>
    <t>Sum of Max</t>
  </si>
  <si>
    <t>Sum of Min PIB</t>
  </si>
  <si>
    <t>Sum of Max PIB</t>
  </si>
  <si>
    <t>Sum of Min Empleo</t>
  </si>
  <si>
    <t>Sum of Max Empleo</t>
  </si>
  <si>
    <t>Sector Exporaciones actuales de Guatemala (2019, USD)</t>
  </si>
  <si>
    <t>Count de mercados por sector</t>
  </si>
  <si>
    <t>Destination market</t>
  </si>
  <si>
    <t>Count of Destination market</t>
  </si>
  <si>
    <t>United States</t>
  </si>
  <si>
    <t>Canada</t>
  </si>
  <si>
    <t>Netherlands</t>
  </si>
  <si>
    <t>Spain</t>
  </si>
  <si>
    <t>United Kingdom</t>
  </si>
  <si>
    <t>Panama</t>
  </si>
  <si>
    <t>Belize</t>
  </si>
  <si>
    <t>Chile</t>
  </si>
  <si>
    <t>Belgium</t>
  </si>
  <si>
    <t>Colombia</t>
  </si>
  <si>
    <t>Otros productos minerales no metálicos</t>
  </si>
  <si>
    <t>Prendas de vestir</t>
  </si>
  <si>
    <t>Germany</t>
  </si>
  <si>
    <t>France</t>
  </si>
  <si>
    <t>Nicaragua</t>
  </si>
  <si>
    <t>Prod. De caucho y plásticos</t>
  </si>
  <si>
    <t>Mexico</t>
  </si>
  <si>
    <t>Prod. informáticos, electrónicos y ópticos</t>
  </si>
  <si>
    <t>Honduras</t>
  </si>
  <si>
    <t>Costa Rica</t>
  </si>
  <si>
    <t>Químicos y prod.</t>
  </si>
  <si>
    <t>Trajes de mujer (no de punto)</t>
  </si>
  <si>
    <t>Camisas para hombre (de punto)</t>
  </si>
  <si>
    <t>Trajes de mujer (de punto)</t>
  </si>
  <si>
    <t>Artículos plásticos para embalaje</t>
  </si>
  <si>
    <t>Preparados alimenticios</t>
  </si>
  <si>
    <t>Salsa y condimentos</t>
  </si>
  <si>
    <t>Frutos frescos</t>
  </si>
  <si>
    <t>Bananos</t>
  </si>
  <si>
    <t>Exportaciones de Guatemala a mercados priorizados</t>
  </si>
  <si>
    <t>Product name</t>
  </si>
  <si>
    <t>País</t>
  </si>
  <si>
    <t>Producto</t>
  </si>
  <si>
    <t>Código</t>
  </si>
  <si>
    <t>Min CAGR implícito</t>
  </si>
  <si>
    <t>Max CAGR implícito</t>
  </si>
  <si>
    <t>Exporaciones de producto actuales de Guatemala (2019, USD)</t>
  </si>
  <si>
    <t>Exporaciones de sector actuales de Guatemala (2019, USD)</t>
  </si>
  <si>
    <t>%</t>
  </si>
  <si>
    <t>Sector CAGR implícito 2019 - 2030</t>
  </si>
  <si>
    <t xml:space="preserve">US$ </t>
  </si>
  <si>
    <t>CAGR implícito 2019 - 2030</t>
  </si>
  <si>
    <t>Basado en exportaciones 2018</t>
  </si>
  <si>
    <t>Nota al pie</t>
  </si>
  <si>
    <t>Basado en exportaciones de Colombia</t>
  </si>
  <si>
    <t>Basado en exportaciones 2017</t>
  </si>
  <si>
    <t>Basado en exportaciones de Costa Rica</t>
  </si>
  <si>
    <t>Basado en exportaciones de Honduras</t>
  </si>
  <si>
    <t>Basado en exportaciones de Kenia</t>
  </si>
  <si>
    <t>Basado en exportaciones de México</t>
  </si>
  <si>
    <t>Basado en exportaciones de Ecuador</t>
  </si>
  <si>
    <t>Sector - Exportaciones de Guatemala</t>
  </si>
  <si>
    <t>Exportaciones de Guatemala por sector, 2019</t>
  </si>
  <si>
    <t>Exportaciones de Guatemala por producto, 2019</t>
  </si>
  <si>
    <t/>
  </si>
  <si>
    <t>Valores agregados por falta de dato 2019, detalle en Columna L</t>
  </si>
  <si>
    <t>Variable</t>
  </si>
  <si>
    <t>Dato</t>
  </si>
  <si>
    <t>Unit</t>
  </si>
  <si>
    <t>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</si>
</sst>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3"/>
      <name val="Arial"/>
      <family val="2"/>
      <scheme val="minor"/>
    </font>
    <font>
      <sz val="11"/>
      <color rgb="FFC00000"/>
      <name val="Arial"/>
      <family val="2"/>
      <scheme val="minor"/>
    </font>
    <font>
      <sz val="11"/>
      <name val="Arial"/>
      <family val="2"/>
      <scheme val="minor"/>
    </font>
    <font>
      <u/>
      <sz val="11"/>
      <color theme="6"/>
      <name val="Arial"/>
      <family val="2"/>
      <scheme val="minor"/>
    </font>
    <font>
      <b/>
      <sz val="22"/>
      <name val="Georgia"/>
      <family val="2"/>
      <scheme val="major"/>
    </font>
    <font>
      <sz val="11"/>
      <color theme="3"/>
      <name val="Arial"/>
      <family val="2"/>
      <scheme val="minor"/>
    </font>
    <font>
      <sz val="11"/>
      <color rgb="FF0000FF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0"/>
      <name val="Arial"/>
      <family val="2"/>
      <scheme val="minor"/>
    </font>
    <font>
      <i/>
      <sz val="10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6"/>
      <name val="Arial"/>
      <family val="2"/>
      <scheme val="minor"/>
    </font>
    <font>
      <sz val="12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2060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theme="4" tint="0.249977111117893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7" tint="-9.9978637043366805E-2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4" tint="9.9978637043366805E-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rgb="FF3F3F3F"/>
      </top>
      <bottom style="hair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7F7F7F"/>
      </bottom>
      <diagonal/>
    </border>
    <border>
      <left/>
      <right/>
      <top style="thick">
        <color rgb="FF4D4D4D"/>
      </top>
      <bottom style="thick">
        <color rgb="FF4D4D4D"/>
      </bottom>
      <diagonal/>
    </border>
  </borders>
  <cellStyleXfs count="28">
    <xf numFmtId="0" fontId="0" fillId="0" borderId="0"/>
    <xf numFmtId="0" fontId="15" fillId="11" borderId="0" applyNumberFormat="0" applyAlignment="0" applyProtection="0">
      <alignment vertical="center"/>
    </xf>
    <xf numFmtId="0" fontId="10" fillId="0" borderId="0" applyNumberFormat="0" applyAlignment="0" applyProtection="0"/>
    <xf numFmtId="0" fontId="3" fillId="0" borderId="6" applyNumberFormat="0" applyAlignment="0" applyProtection="0"/>
    <xf numFmtId="0" fontId="7" fillId="8" borderId="0" applyNumberFormat="0" applyAlignment="0" applyProtection="0">
      <alignment vertical="center"/>
    </xf>
    <xf numFmtId="0" fontId="2" fillId="2" borderId="1" applyNumberFormat="0" applyProtection="0">
      <alignment vertical="center"/>
    </xf>
    <xf numFmtId="0" fontId="16" fillId="0" borderId="0" applyNumberFormat="0" applyAlignment="0" applyProtection="0">
      <alignment vertical="center"/>
    </xf>
    <xf numFmtId="0" fontId="1" fillId="10" borderId="0" applyNumberFormat="0" applyAlignment="0" applyProtection="0">
      <alignment vertical="center"/>
    </xf>
    <xf numFmtId="0" fontId="11" fillId="3" borderId="0" applyNumberFormat="0" applyBorder="0" applyAlignment="0" applyProtection="0"/>
    <xf numFmtId="0" fontId="4" fillId="4" borderId="2" applyNumberFormat="0" applyAlignment="0" applyProtection="0"/>
    <xf numFmtId="0" fontId="5" fillId="5" borderId="2" applyNumberFormat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0" applyNumberFormat="0" applyFill="0" applyBorder="0" applyAlignment="0" applyProtection="0"/>
    <xf numFmtId="0" fontId="1" fillId="7" borderId="5" applyNumberFormat="0" applyFon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Alignment="0" applyProtection="0"/>
    <xf numFmtId="0" fontId="3" fillId="9" borderId="0" applyNumberFormat="0" applyAlignment="0" applyProtection="0">
      <alignment vertical="center"/>
    </xf>
    <xf numFmtId="0" fontId="3" fillId="0" borderId="7" applyNumberFormat="0" applyAlignment="0" applyProtection="0"/>
    <xf numFmtId="0" fontId="12" fillId="0" borderId="0" applyNumberFormat="0" applyAlignment="0" applyProtection="0">
      <alignment vertical="center"/>
    </xf>
    <xf numFmtId="0" fontId="13" fillId="0" borderId="0" applyNumberFormat="0" applyAlignment="0" applyProtection="0">
      <alignment vertical="center"/>
    </xf>
    <xf numFmtId="0" fontId="8" fillId="0" borderId="0" applyNumberFormat="0" applyAlignment="0" applyProtection="0">
      <alignment vertical="center"/>
    </xf>
    <xf numFmtId="0" fontId="17" fillId="0" borderId="0" applyNumberFormat="0" applyAlignment="0" applyProtection="0">
      <alignment vertical="center"/>
    </xf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8" fillId="14" borderId="0" xfId="0" applyFont="1" applyFill="1"/>
    <xf numFmtId="164" fontId="0" fillId="0" borderId="0" xfId="25" applyFont="1"/>
    <xf numFmtId="0" fontId="0" fillId="0" borderId="0" xfId="0" applyBorder="1"/>
    <xf numFmtId="165" fontId="0" fillId="0" borderId="0" xfId="25" applyNumberFormat="1" applyFont="1"/>
    <xf numFmtId="0" fontId="21" fillId="17" borderId="0" xfId="0" applyFont="1" applyFill="1"/>
    <xf numFmtId="0" fontId="22" fillId="16" borderId="0" xfId="0" applyFont="1" applyFill="1"/>
    <xf numFmtId="0" fontId="21" fillId="16" borderId="0" xfId="0" applyFont="1" applyFill="1"/>
    <xf numFmtId="0" fontId="23" fillId="15" borderId="0" xfId="0" applyFont="1" applyFill="1"/>
    <xf numFmtId="0" fontId="23" fillId="17" borderId="0" xfId="0" applyFont="1" applyFill="1"/>
    <xf numFmtId="0" fontId="20" fillId="15" borderId="0" xfId="0" applyFont="1" applyFill="1" applyAlignment="1">
      <alignment wrapText="1"/>
    </xf>
    <xf numFmtId="0" fontId="20" fillId="15" borderId="0" xfId="0" applyFont="1" applyFill="1" applyAlignment="1">
      <alignment wrapText="1"/>
    </xf>
    <xf numFmtId="164" fontId="0" fillId="0" borderId="0" xfId="0" applyNumberFormat="1"/>
    <xf numFmtId="10" fontId="0" fillId="0" borderId="0" xfId="27" applyNumberFormat="1" applyFont="1"/>
    <xf numFmtId="0" fontId="0" fillId="0" borderId="0" xfId="0" applyAlignment="1">
      <alignment horizontal="left"/>
    </xf>
    <xf numFmtId="0" fontId="0" fillId="18" borderId="0" xfId="0" applyFill="1"/>
    <xf numFmtId="164" fontId="0" fillId="18" borderId="0" xfId="0" applyNumberFormat="1" applyFill="1"/>
    <xf numFmtId="165" fontId="0" fillId="18" borderId="0" xfId="25" applyNumberFormat="1" applyFont="1" applyFill="1"/>
    <xf numFmtId="10" fontId="0" fillId="18" borderId="0" xfId="27" applyNumberFormat="1" applyFont="1" applyFill="1"/>
    <xf numFmtId="0" fontId="0" fillId="19" borderId="0" xfId="0" applyFill="1"/>
    <xf numFmtId="0" fontId="7" fillId="20" borderId="0" xfId="0" applyFont="1" applyFill="1"/>
    <xf numFmtId="0" fontId="24" fillId="20" borderId="0" xfId="0" applyFont="1" applyFill="1"/>
    <xf numFmtId="166" fontId="0" fillId="0" borderId="0" xfId="27" applyNumberFormat="1" applyFont="1" applyAlignment="1">
      <alignment horizontal="left"/>
    </xf>
    <xf numFmtId="166" fontId="0" fillId="18" borderId="0" xfId="27" applyNumberFormat="1" applyFont="1" applyFill="1" applyAlignment="1">
      <alignment horizontal="left"/>
    </xf>
    <xf numFmtId="164" fontId="0" fillId="0" borderId="0" xfId="25" applyFont="1" applyAlignment="1">
      <alignment horizontal="left"/>
    </xf>
    <xf numFmtId="0" fontId="19" fillId="16" borderId="0" xfId="0" applyFont="1" applyFill="1" applyAlignment="1">
      <alignment wrapText="1"/>
    </xf>
    <xf numFmtId="164" fontId="25" fillId="0" borderId="0" xfId="25" applyFont="1"/>
    <xf numFmtId="9" fontId="0" fillId="0" borderId="0" xfId="27" applyFont="1" applyAlignment="1">
      <alignment horizontal="right"/>
    </xf>
    <xf numFmtId="9" fontId="26" fillId="0" borderId="0" xfId="27" applyFont="1" applyAlignment="1">
      <alignment horizontal="right"/>
    </xf>
    <xf numFmtId="164" fontId="25" fillId="0" borderId="0" xfId="25" applyFont="1" applyAlignment="1">
      <alignment horizontal="left"/>
    </xf>
    <xf numFmtId="0" fontId="20" fillId="19" borderId="0" xfId="0" applyFont="1" applyFill="1" applyAlignment="1">
      <alignment vertical="top" wrapText="1"/>
    </xf>
    <xf numFmtId="168" fontId="0" fillId="0" borderId="0" xfId="0" applyNumberFormat="1"/>
    <xf numFmtId="167" fontId="0" fillId="0" borderId="0" xfId="0" applyNumberFormat="1"/>
    <xf numFmtId="0" fontId="24" fillId="16" borderId="0" xfId="0" applyFont="1" applyFill="1"/>
    <xf numFmtId="0" fontId="25" fillId="0" borderId="0" xfId="0" applyFont="1"/>
    <xf numFmtId="0" fontId="20" fillId="17" borderId="0" xfId="0" applyFont="1" applyFill="1" applyAlignment="1">
      <alignment wrapText="1"/>
    </xf>
    <xf numFmtId="0" fontId="20" fillId="19" borderId="0" xfId="0" applyFont="1" applyFill="1" applyAlignment="1">
      <alignment horizontal="left" vertical="top" wrapText="1"/>
    </xf>
    <xf numFmtId="0" fontId="19" fillId="16" borderId="0" xfId="0" applyFont="1" applyFill="1" applyAlignment="1">
      <alignment wrapText="1"/>
    </xf>
    <xf numFmtId="0" fontId="20" fillId="15" borderId="0" xfId="0" applyFont="1" applyFill="1" applyAlignment="1">
      <alignment wrapText="1"/>
    </xf>
  </cellXfs>
  <cellStyles count="28">
    <cellStyle name="Calculation" xfId="19" xr:uid="{BA044971-647E-4B43-BDF3-B9F90685EA06}"/>
    <cellStyle name="Cálculo" xfId="10" builtinId="22" hidden="1"/>
    <cellStyle name="Celda de comprobación" xfId="12" builtinId="23" hidden="1"/>
    <cellStyle name="Celda vinculada" xfId="11" builtinId="24" hidden="1"/>
    <cellStyle name="Comma 2" xfId="26" xr:uid="{FB614ACB-B596-4B82-99E8-28A5B968033C}"/>
    <cellStyle name="Encabezado 1" xfId="2" builtinId="16" customBuiltin="1"/>
    <cellStyle name="Encabezado 4" xfId="17" builtinId="19" customBuiltin="1"/>
    <cellStyle name="Énfasis4" xfId="23" builtinId="41" customBuiltin="1"/>
    <cellStyle name="Énfasis6" xfId="24" builtinId="49" customBuiltin="1"/>
    <cellStyle name="Entrada" xfId="9" builtinId="20" hidden="1"/>
    <cellStyle name="Incorrecto" xfId="8" builtinId="27" customBuiltin="1"/>
    <cellStyle name="Link" xfId="20" xr:uid="{F6F335AB-58A7-4135-B553-B7C2CE08F402}"/>
    <cellStyle name="Millares" xfId="25" builtinId="3"/>
    <cellStyle name="Normal" xfId="0" builtinId="0"/>
    <cellStyle name="Notas" xfId="14" builtinId="10" hidden="1"/>
    <cellStyle name="Notes" xfId="22" xr:uid="{7BF13CA6-F5E1-45BE-8ABA-DF8882E10889}"/>
    <cellStyle name="Output" xfId="1" xr:uid="{DDC8B129-E4EA-4CC9-B7C4-EEF8799DAD76}"/>
    <cellStyle name="Porcentaje" xfId="27" builtinId="5"/>
    <cellStyle name="Raw Data" xfId="6" xr:uid="{6E154805-33DE-42D5-80BA-AF332D8E7637}"/>
    <cellStyle name="Salida" xfId="5" builtinId="21" hidden="1" customBuiltin="1"/>
    <cellStyle name="Texto de advertencia" xfId="13" builtinId="11" hidden="1"/>
    <cellStyle name="Texto explicativo" xfId="15" builtinId="53" hidden="1"/>
    <cellStyle name="Título" xfId="16" builtinId="15" customBuiltin="1"/>
    <cellStyle name="Título 2" xfId="3" builtinId="17" customBuiltin="1"/>
    <cellStyle name="Título 3" xfId="4" builtinId="18" customBuiltin="1"/>
    <cellStyle name="Total" xfId="18" builtinId="25" customBuiltin="1"/>
    <cellStyle name="Variables" xfId="7" xr:uid="{F06CDAB5-849E-4246-87E8-405DA417694B}"/>
    <cellStyle name="Warning" xfId="21" xr:uid="{270F583D-5642-40BB-8274-77A9A43F50AB}"/>
  </cellStyles>
  <dxfs count="39">
    <dxf>
      <font>
        <color theme="0"/>
      </font>
      <fill>
        <patternFill patternType="solid">
          <fgColor indexed="64"/>
          <bgColor theme="4" tint="9.9978637043366805E-2"/>
        </patternFill>
      </fill>
    </dxf>
    <dxf>
      <numFmt numFmtId="164" formatCode="_(* #,##0.00_);_(* \(#,##0.00\);_(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9.9978637043366805E-2"/>
        </patternFill>
      </fill>
    </dxf>
    <dxf>
      <fill>
        <patternFill patternType="solid">
          <bgColor theme="4" tint="9.9978637043366805E-2"/>
        </patternFill>
      </fill>
    </dxf>
    <dxf>
      <fill>
        <patternFill patternType="solid">
          <bgColor theme="4" tint="9.9978637043366805E-2"/>
        </patternFill>
      </fill>
    </dxf>
    <dxf>
      <font>
        <color theme="0"/>
      </font>
      <fill>
        <patternFill patternType="solid">
          <fgColor indexed="64"/>
          <bgColor theme="4" tint="9.9978637043366805E-2"/>
        </patternFill>
      </fill>
    </dxf>
    <dxf>
      <numFmt numFmtId="164" formatCode="_(* #,##0.00_);_(* \(#,##0.00\);_(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9.9978637043366805E-2"/>
        </patternFill>
      </fill>
    </dxf>
    <dxf>
      <fill>
        <patternFill patternType="solid">
          <bgColor theme="4" tint="9.9978637043366805E-2"/>
        </patternFill>
      </fill>
    </dxf>
    <dxf>
      <fill>
        <patternFill patternType="solid">
          <bgColor theme="4" tint="9.9978637043366805E-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249977111117893"/>
        </patternFill>
      </fill>
    </dxf>
    <dxf>
      <fill>
        <patternFill patternType="solid">
          <bgColor theme="4" tint="0.249977111117893"/>
        </patternFill>
      </fill>
    </dxf>
    <dxf>
      <numFmt numFmtId="164" formatCode="_(* #,##0.00_);_(* \(#,##0.00\);_(* &quot;-&quot;??_);_(@_)"/>
    </dxf>
    <dxf>
      <fill>
        <patternFill>
          <bgColor rgb="FFE6E6E6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ck">
          <color auto="1"/>
        </bottom>
        <vertical/>
        <horizontal/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</dxfs>
  <tableStyles count="7" defaultTableStyle="Firm Table 1" defaultPivotStyle="PivotStyleLight16">
    <tableStyle name="Firm Table 1" pivot="0" count="3" xr9:uid="{EBA62709-C567-4EE8-B22C-FB062E3CEA69}">
      <tableStyleElement type="wholeTable" dxfId="38"/>
      <tableStyleElement type="headerRow" dxfId="37"/>
      <tableStyleElement type="firstColumn" dxfId="36"/>
    </tableStyle>
    <tableStyle name="Firm Table 2" pivot="0" count="2" xr9:uid="{B876A247-FB3A-4EAD-8ABF-DECA13B726A4}">
      <tableStyleElement type="headerRow" dxfId="35"/>
      <tableStyleElement type="firstColumn" dxfId="34"/>
    </tableStyle>
    <tableStyle name="Firm Table 3" pivot="0" count="2" xr9:uid="{2B6AAF42-6E59-4306-B0DA-5849423BC35A}">
      <tableStyleElement type="headerRow" dxfId="33"/>
      <tableStyleElement type="firstColumn" dxfId="32"/>
    </tableStyle>
    <tableStyle name="Firm Table 4" pivot="0" count="3" xr9:uid="{32B30501-1584-4AD4-A03A-1FBBE68503FC}">
      <tableStyleElement type="wholeTable" dxfId="31"/>
      <tableStyleElement type="headerRow" dxfId="30"/>
      <tableStyleElement type="firstColumn" dxfId="29"/>
    </tableStyle>
    <tableStyle name="Firm Table 5" pivot="0" count="2" xr9:uid="{5186B738-23FD-49C9-A79F-52302289DB42}">
      <tableStyleElement type="headerRow" dxfId="28"/>
      <tableStyleElement type="firstColumn" dxfId="27"/>
    </tableStyle>
    <tableStyle name="Firm Table 6" pivot="0" count="3" xr9:uid="{5115FDC7-826F-425C-92C7-D20F38226ADA}">
      <tableStyleElement type="wholeTable" dxfId="26"/>
      <tableStyleElement type="headerRow" dxfId="25"/>
      <tableStyleElement type="firstColumn" dxfId="24"/>
    </tableStyle>
    <tableStyle name="Firm Table 7" pivot="0" count="3" xr9:uid="{084FD9DC-CC97-454E-8CBD-B2EE3CD956D6}">
      <tableStyleElement type="headerRow" dxfId="23"/>
      <tableStyleElement type="firstColumn" dxfId="22"/>
      <tableStyleElement type="secondRowStripe" dxfId="21"/>
    </tableStyle>
  </tableStyles>
  <colors>
    <mruColors>
      <color rgb="FFCCCCFF"/>
      <color rgb="FFFAA082"/>
      <color rgb="FF0000FF"/>
      <color rgb="FFF2F2F2"/>
      <color rgb="FFD0D0D0"/>
      <color rgb="FF7F7F7F"/>
      <color rgb="FF0080B7"/>
      <color rgb="FFE6E6E6"/>
      <color rgb="FFE73535"/>
      <color rgb="FF71D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line Mata" refreshedDate="44090.511343749997" createdVersion="6" refreshedVersion="6" minRefreshableVersion="3" recordCount="20" xr:uid="{7E2E75E6-C40C-4D40-B34D-717070388CB8}">
  <cacheSource type="worksheet">
    <worksheetSource ref="B4:P24" sheet="Análisis (Producto)"/>
  </cacheSource>
  <cacheFields count="15">
    <cacheField name="Código 4" numFmtId="0">
      <sharedItems containsSemiMixedTypes="0" containsString="0" containsNumber="1" containsInteger="1" minValue="303" maxValue="8418"/>
    </cacheField>
    <cacheField name="GTAP Sector" numFmtId="0">
      <sharedItems/>
    </cacheField>
    <cacheField name="Sector" numFmtId="0">
      <sharedItems count="7">
        <s v="Agricultura, silvicultura y pesca"/>
        <s v="Prod. No metálicos"/>
        <s v="Vestimenta"/>
        <s v="Plásticos y caucho"/>
        <s v="Equipo electrónico"/>
        <s v="Productos alimenticios"/>
        <s v="Químicos"/>
      </sharedItems>
    </cacheField>
    <cacheField name="Short name" numFmtId="0">
      <sharedItems/>
    </cacheField>
    <cacheField name="Exporaciones actuales de Guatemala (2019, USD)" numFmtId="164">
      <sharedItems containsSemiMixedTypes="0" containsString="0" containsNumber="1" containsInteger="1" minValue="2079902" maxValue="952801289"/>
    </cacheField>
    <cacheField name="Min" numFmtId="165">
      <sharedItems containsSemiMixedTypes="0" containsString="0" containsNumber="1" minValue="0.94" maxValue="604"/>
    </cacheField>
    <cacheField name="Max" numFmtId="165">
      <sharedItems containsSemiMixedTypes="0" containsString="0" containsNumber="1" minValue="2.7" maxValue="2051"/>
    </cacheField>
    <cacheField name="Min PIB" numFmtId="165">
      <sharedItems containsSemiMixedTypes="0" containsString="0" containsNumber="1" minValue="0.97136452605350299" maxValue="624.15337631522959"/>
    </cacheField>
    <cacheField name="Max PIB" numFmtId="165">
      <sharedItems containsSemiMixedTypes="0" containsString="0" containsNumber="1" minValue="2.7900895961111258" maxValue="2119.4347265273773"/>
    </cacheField>
    <cacheField name="% PIB 2019 Min" numFmtId="10">
      <sharedItems containsSemiMixedTypes="0" containsString="0" containsNumber="1" minValue="1.3775660495049897E-5" maxValue="8.8515946159682321E-3"/>
    </cacheField>
    <cacheField name="% PIB 2019 Max" numFmtId="10">
      <sharedItems containsSemiMixedTypes="0" containsString="0" containsNumber="1" minValue="3.9568386528334816E-5" maxValue="3.0057318803560999E-2"/>
    </cacheField>
    <cacheField name="Min Empleo" numFmtId="165">
      <sharedItems containsSemiMixedTypes="0" containsString="0" containsNumber="1" minValue="125.92412782299604" maxValue="89345.904338721113"/>
    </cacheField>
    <cacheField name="Max Empleo" numFmtId="165">
      <sharedItems containsSemiMixedTypes="0" containsString="0" containsNumber="1" minValue="361.69696289583976" maxValue="274755.72996272863"/>
    </cacheField>
    <cacheField name="% Empleo 2019 Min" numFmtId="10">
      <sharedItems containsSemiMixedTypes="0" containsString="0" containsNumber="1" minValue="1.7316027749701949E-5" maxValue="1.2286097871777191E-2"/>
    </cacheField>
    <cacheField name="% Empleo 2019 Max" numFmtId="10">
      <sharedItems containsSemiMixedTypes="0" containsString="0" containsNumber="1" minValue="4.9737526515101356E-5" maxValue="3.7782098845360323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line Mata" refreshedDate="44090.922821874999" createdVersion="6" refreshedVersion="6" minRefreshableVersion="3" recordCount="87" xr:uid="{0BA37B3E-4954-4792-868D-62B6CAD322AC}">
  <cacheSource type="worksheet">
    <worksheetSource ref="B4:I91" sheet="Análisis (Mercado) - Producto"/>
  </cacheSource>
  <cacheFields count="9">
    <cacheField name="Mnem" numFmtId="0">
      <sharedItems/>
    </cacheField>
    <cacheField name="Código" numFmtId="0">
      <sharedItems containsSemiMixedTypes="0" containsString="0" containsNumber="1" containsInteger="1" minValue="303" maxValue="8418"/>
    </cacheField>
    <cacheField name="País" numFmtId="0">
      <sharedItems count="16">
        <s v="Belgium"/>
        <s v="Belize"/>
        <s v="Canada"/>
        <s v="Costa Rica"/>
        <s v="Honduras"/>
        <s v="Chile"/>
        <s v="Colombia"/>
        <s v="Nicaragua"/>
        <s v="France"/>
        <s v="United States"/>
        <s v="Germany"/>
        <s v="United Kingdom"/>
        <s v="Mexico"/>
        <s v="Netherlands"/>
        <s v="Panama"/>
        <s v="Spain"/>
      </sharedItems>
    </cacheField>
    <cacheField name="Sector" numFmtId="0">
      <sharedItems count="7">
        <s v="Agricultura, silvicultura y pesca"/>
        <s v="Químicos y prod."/>
        <s v="Productos alimenticios"/>
        <s v="Prod. De caucho y plásticos"/>
        <s v="Prod. informáticos, electrónicos y ópticos"/>
        <s v="Prendas de vestir"/>
        <s v="Otros productos minerales no metálicos"/>
      </sharedItems>
    </cacheField>
    <cacheField name="Producto" numFmtId="0">
      <sharedItems/>
    </cacheField>
    <cacheField name="Exportaciones de Guatemala por sector" numFmtId="164">
      <sharedItems containsSemiMixedTypes="0" containsString="0" containsNumber="1" containsInteger="1" minValue="0" maxValue="1489177313"/>
    </cacheField>
    <cacheField name="Exportaciones de Guatemala por producto" numFmtId="164">
      <sharedItems containsMixedTypes="1" containsNumber="1" containsInteger="1" minValue="285" maxValue="1107947897"/>
    </cacheField>
    <cacheField name="Min" numFmtId="164">
      <sharedItems containsString="0" containsBlank="1" containsNumber="1" minValue="127.04642594446801" maxValue="601427289.60088408"/>
    </cacheField>
    <cacheField name="Max" numFmtId="164">
      <sharedItems containsString="0" containsBlank="1" containsNumber="1" minValue="767.77821267579679" maxValue="2040833467.54313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803"/>
    <s v="Agriculture"/>
    <x v="0"/>
    <s v="Bananos"/>
    <n v="952801289"/>
    <n v="319"/>
    <n v="342"/>
    <n v="339.88137746134015"/>
    <n v="364.38693132218913"/>
    <n v="4.8201167933524429E-3"/>
    <n v="5.1676487251615527E-3"/>
    <n v="89345.904338721113"/>
    <n v="95787.772049663385"/>
    <n v="1.2286097871777191E-2"/>
    <n v="1.3171929379773665E-2"/>
  </r>
  <r>
    <n v="901"/>
    <s v="Agriculture"/>
    <x v="0"/>
    <s v="Café"/>
    <n v="664299957"/>
    <n v="108"/>
    <n v="384"/>
    <n v="115.06955725963867"/>
    <n v="409.13620358982644"/>
    <n v="1.6318890711036482E-3"/>
    <n v="5.8022722528129726E-3"/>
    <n v="30248.77012094633"/>
    <n v="107551.18265225363"/>
    <n v="4.159556646244315E-3"/>
    <n v="1.478953474220201E-2"/>
  </r>
  <r>
    <n v="804"/>
    <s v="Agriculture"/>
    <x v="0"/>
    <s v="Dátiles, higos, piñas, otros"/>
    <n v="61734600"/>
    <n v="31"/>
    <n v="47"/>
    <n v="33.029224768970359"/>
    <n v="50.076566585213129"/>
    <n v="4.6841260374271384E-4"/>
    <n v="7.1017394760992101E-4"/>
    <n v="8682.5173495308918"/>
    <n v="13163.816626708125"/>
    <n v="1.1939468151256831E-3"/>
    <n v="1.8101774293840999E-3"/>
  </r>
  <r>
    <n v="306"/>
    <s v="Agriculture"/>
    <x v="0"/>
    <s v="Crustáceos"/>
    <n v="57694118"/>
    <n v="2.9"/>
    <n v="6.7"/>
    <n v="3.0898307041940014"/>
    <n v="7.1385743855516592"/>
    <n v="4.3819243575931297E-5"/>
    <n v="1.01237562744393E-4"/>
    <n v="812.23549398837372"/>
    <n v="1876.5440723179668"/>
    <n v="1.1169179883433809E-4"/>
    <n v="2.5804656972071212E-4"/>
  </r>
  <r>
    <n v="709"/>
    <s v="Agriculture"/>
    <x v="0"/>
    <s v="Hortalizas y legumbres"/>
    <n v="28524895"/>
    <n v="40"/>
    <n v="134"/>
    <n v="42.618354540606916"/>
    <n v="142.77148771103316"/>
    <n v="6.0440335966801791E-4"/>
    <n v="2.0247512548878599E-3"/>
    <n v="11203.248192943085"/>
    <n v="37530.881446359337"/>
    <n v="1.5405765356460426E-3"/>
    <n v="5.1609313944142431E-3"/>
  </r>
  <r>
    <n v="810"/>
    <s v="Agriculture"/>
    <x v="0"/>
    <s v="Frutos frescos"/>
    <n v="24331416"/>
    <n v="60"/>
    <n v="171"/>
    <n v="63.927531810910374"/>
    <n v="182.19346566109456"/>
    <n v="9.0660503950202686E-4"/>
    <n v="2.5838243625807764E-3"/>
    <n v="16804.872289414627"/>
    <n v="47893.886024831692"/>
    <n v="2.3108648034690636E-3"/>
    <n v="6.5859646898868323E-3"/>
  </r>
  <r>
    <n v="303"/>
    <s v="Agriculture"/>
    <x v="0"/>
    <s v="Pescado congelado"/>
    <n v="2079902"/>
    <n v="3.3"/>
    <n v="39"/>
    <n v="3.5160142496000706"/>
    <n v="41.552895677091747"/>
    <n v="4.9863277172611475E-5"/>
    <n v="5.8929327567631756E-4"/>
    <n v="924.26797591780451"/>
    <n v="10923.166988119508"/>
    <n v="1.270975641907985E-4"/>
    <n v="1.5020621222548915E-3"/>
  </r>
  <r>
    <n v="6910"/>
    <s v="Manufacturing"/>
    <x v="1"/>
    <s v="Fregaderos de cerámica"/>
    <n v="10471374"/>
    <n v="0.94"/>
    <n v="2.7"/>
    <n v="0.97136452605350299"/>
    <n v="2.7900895961111258"/>
    <n v="1.3775660495049897E-5"/>
    <n v="3.9568386528334816E-5"/>
    <n v="125.92412782299604"/>
    <n v="361.69696289583976"/>
    <n v="1.7316027749701949E-5"/>
    <n v="4.9737526515101356E-5"/>
  </r>
  <r>
    <n v="6105"/>
    <s v="Manufacturing"/>
    <x v="2"/>
    <s v="Camisas para hombre (de punto)"/>
    <n v="277710988"/>
    <n v="15"/>
    <n v="139"/>
    <n v="15.500497756172921"/>
    <n v="143.63794587386906"/>
    <n v="2.1982436960186008E-4"/>
    <n v="2.03703915831057E-3"/>
    <n v="2009.4275716435541"/>
    <n v="18620.695497230266"/>
    <n v="2.7631959175056307E-4"/>
    <n v="2.5605615502218839E-3"/>
  </r>
  <r>
    <n v="6106"/>
    <s v="Manufacturing"/>
    <x v="2"/>
    <s v="Blusas"/>
    <n v="258145488"/>
    <n v="3"/>
    <n v="45"/>
    <n v="3.1000995512345844"/>
    <n v="46.501493268518765"/>
    <n v="4.3964873920372017E-5"/>
    <n v="6.5947310880558026E-4"/>
    <n v="401.88551432871077"/>
    <n v="6028.2827149306622"/>
    <n v="5.5263918350112606E-5"/>
    <n v="8.2895877525168921E-4"/>
  </r>
  <r>
    <n v="6204"/>
    <s v="Manufacturing"/>
    <x v="2"/>
    <s v="Trajes de mujer (no de punto)"/>
    <n v="181629724"/>
    <n v="133"/>
    <n v="734"/>
    <n v="137.4377467713999"/>
    <n v="758.4910235353949"/>
    <n v="1.949109410469826E-3"/>
    <n v="1.0756739152517686E-2"/>
    <n v="17816.924468572844"/>
    <n v="98327.989172424568"/>
    <n v="2.4500337135216588E-3"/>
    <n v="1.3521238689660884E-2"/>
  </r>
  <r>
    <n v="6109"/>
    <s v="Manufacturing"/>
    <x v="2"/>
    <s v="Camisetas"/>
    <n v="139341300"/>
    <n v="604"/>
    <n v="2051"/>
    <n v="624.15337631522959"/>
    <n v="2119.4347265273773"/>
    <n v="8.8515946159682321E-3"/>
    <n v="3.0057318803560999E-2"/>
    <n v="80912.950218180442"/>
    <n v="274755.72996272863"/>
    <n v="1.1126468894489339E-2"/>
    <n v="3.7782098845360323E-2"/>
  </r>
  <r>
    <n v="6104"/>
    <s v="Manufacturing"/>
    <x v="2"/>
    <s v="Trajes de mujer (de punto)"/>
    <n v="58756804"/>
    <n v="103"/>
    <n v="417"/>
    <n v="106.43675125905405"/>
    <n v="430.91383762160717"/>
    <n v="1.5094606712661056E-3"/>
    <n v="6.1111174749317095E-3"/>
    <n v="13798.069325285738"/>
    <n v="55862.086491690803"/>
    <n v="1.8973945300205331E-3"/>
    <n v="7.6816846506656527E-3"/>
  </r>
  <r>
    <n v="6203"/>
    <s v="Manufacturing"/>
    <x v="2"/>
    <s v="Trajes de hombre (no de punto)"/>
    <n v="32581139"/>
    <n v="17"/>
    <n v="142"/>
    <n v="17.567230790329312"/>
    <n v="146.73804542510365"/>
    <n v="2.4913428554877476E-4"/>
    <n v="2.0810040322309419E-3"/>
    <n v="2277.3512478626944"/>
    <n v="19022.581011558977"/>
    <n v="3.1316220398397145E-4"/>
    <n v="2.6158254685719967E-3"/>
  </r>
  <r>
    <n v="3923"/>
    <s v="Manufacturing"/>
    <x v="3"/>
    <s v="Artículos plásticos para embalaje"/>
    <n v="126316302"/>
    <n v="22"/>
    <n v="74"/>
    <n v="22.734063375720282"/>
    <n v="76.469122263786403"/>
    <n v="3.2240907541606143E-4"/>
    <n v="1.0844668900358428E-3"/>
    <n v="2947.1604384105458"/>
    <n v="9913.1760201081997"/>
    <n v="4.0526873456749247E-4"/>
    <n v="1.363176652636111E-3"/>
  </r>
  <r>
    <n v="8418"/>
    <s v="Manufacturing"/>
    <x v="4"/>
    <s v="Refrigeradores"/>
    <n v="47212799"/>
    <n v="17"/>
    <n v="47"/>
    <n v="17.567230790329312"/>
    <n v="48.56822630267515"/>
    <n v="2.4913428554877476E-4"/>
    <n v="6.8878302475249486E-4"/>
    <n v="2277.3512478626944"/>
    <n v="6296.2063911498026"/>
    <n v="3.1316220398397145E-4"/>
    <n v="8.6580138748509753E-4"/>
  </r>
  <r>
    <n v="2103"/>
    <s v="Manufacturing"/>
    <x v="5"/>
    <s v="Salsa y condimentos"/>
    <n v="94942757"/>
    <n v="11"/>
    <n v="20"/>
    <n v="11.367031687860141"/>
    <n v="20.667330341563893"/>
    <n v="1.6120453770803071E-4"/>
    <n v="2.9309915946914677E-4"/>
    <n v="1473.5802192052729"/>
    <n v="2679.2367621914054"/>
    <n v="2.0263436728374623E-4"/>
    <n v="3.6842612233408409E-4"/>
  </r>
  <r>
    <n v="2309"/>
    <s v="Manufacturing"/>
    <x v="5"/>
    <s v="Alimentación animal"/>
    <n v="82839440"/>
    <n v="16"/>
    <n v="61"/>
    <n v="16.533864273251115"/>
    <n v="63.035357541769876"/>
    <n v="2.3447932757531741E-4"/>
    <n v="8.9395243638089761E-4"/>
    <n v="2143.3894097531243"/>
    <n v="8171.672124683786"/>
    <n v="2.9474089786726723E-4"/>
    <n v="1.1236996731189563E-3"/>
  </r>
  <r>
    <n v="2106"/>
    <s v="Manufacturing"/>
    <x v="5"/>
    <s v="Preparados alimenticios"/>
    <n v="45557629"/>
    <n v="24"/>
    <n v="83"/>
    <n v="24.800796409876675"/>
    <n v="85.769420917490166"/>
    <n v="3.5171899136297614E-4"/>
    <n v="1.2163615117969592E-3"/>
    <n v="3215.0841146296862"/>
    <n v="11118.832563094333"/>
    <n v="4.4211134680090085E-4"/>
    <n v="1.528968407686449E-3"/>
  </r>
  <r>
    <n v="3402"/>
    <s v="Manufacturing"/>
    <x v="6"/>
    <s v="Productos de limpieza"/>
    <n v="115641916"/>
    <n v="234"/>
    <n v="444"/>
    <n v="241.80776499629755"/>
    <n v="458.81473358271847"/>
    <n v="3.429260165789017E-3"/>
    <n v="6.5068013402150588E-3"/>
    <n v="31347.070117639443"/>
    <n v="59479.056120649198"/>
    <n v="4.3105856313087835E-3"/>
    <n v="8.1790599158166662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s v="306-Belgium"/>
    <n v="306"/>
    <x v="0"/>
    <x v="0"/>
    <s v="Crustáceos"/>
    <n v="99659"/>
    <n v="99659"/>
    <n v="136027.71414772799"/>
    <n v="140852.65712810427"/>
  </r>
  <r>
    <s v="3402-Belgium"/>
    <n v="3402"/>
    <x v="0"/>
    <x v="1"/>
    <s v="Productos de limpieza"/>
    <n v="0"/>
    <s v=""/>
    <m/>
    <m/>
  </r>
  <r>
    <s v="803-Belize"/>
    <n v="803"/>
    <x v="1"/>
    <x v="0"/>
    <s v="Bananos"/>
    <n v="0"/>
    <s v=""/>
    <m/>
    <m/>
  </r>
  <r>
    <s v="803-Canada"/>
    <n v="803"/>
    <x v="2"/>
    <x v="0"/>
    <s v="Bananos"/>
    <n v="260894465"/>
    <n v="176637930"/>
    <n v="41946057.582957655"/>
    <n v="56013947.688084662"/>
  </r>
  <r>
    <s v="901-Canada"/>
    <n v="901"/>
    <x v="2"/>
    <x v="0"/>
    <s v="Café"/>
    <n v="260894465"/>
    <n v="81700129"/>
    <n v="39896007.947743624"/>
    <n v="54996352.509512663"/>
  </r>
  <r>
    <s v="306-Canada"/>
    <n v="306"/>
    <x v="2"/>
    <x v="0"/>
    <s v="Crustáceos"/>
    <n v="260894465"/>
    <n v="30036"/>
    <n v="13835.273635287973"/>
    <n v="149315.50897129692"/>
  </r>
  <r>
    <s v="804-Canada"/>
    <n v="804"/>
    <x v="2"/>
    <x v="0"/>
    <s v="Dátiles, higos, piñas, otros"/>
    <n v="260894465"/>
    <n v="964390"/>
    <n v="1957502.6016767006"/>
    <n v="2892548.4151785262"/>
  </r>
  <r>
    <s v="810-Canada"/>
    <n v="810"/>
    <x v="2"/>
    <x v="0"/>
    <s v="Frutos frescos"/>
    <n v="260894465"/>
    <n v="743161"/>
    <n v="2758705.6448543239"/>
    <n v="6489247.461421581"/>
  </r>
  <r>
    <s v="709-Canada"/>
    <n v="709"/>
    <x v="2"/>
    <x v="0"/>
    <s v="Hortalizas y legumbres"/>
    <n v="260894465"/>
    <n v="818819"/>
    <n v="549777.05846491724"/>
    <n v="4372629.9357057903"/>
  </r>
  <r>
    <s v="2309-Costa Rica"/>
    <n v="2309"/>
    <x v="3"/>
    <x v="2"/>
    <s v="Alimentación animal"/>
    <n v="733306"/>
    <n v="733306"/>
    <n v="180571.2369115334"/>
    <n v="2456139.2327367524"/>
  </r>
  <r>
    <s v="2309-Honduras"/>
    <n v="2309"/>
    <x v="4"/>
    <x v="2"/>
    <s v="Alimentación animal"/>
    <n v="21164073"/>
    <n v="21164073"/>
    <n v="3183710.9023826532"/>
    <n v="23162144.810967084"/>
  </r>
  <r>
    <s v="3923-Canada"/>
    <n v="3923"/>
    <x v="2"/>
    <x v="3"/>
    <s v="Artículos plásticos para embalaje"/>
    <n v="99575"/>
    <n v="99575"/>
    <n v="190010.16335008654"/>
    <n v="592440.64697337209"/>
  </r>
  <r>
    <s v="8418-Canada"/>
    <n v="8418"/>
    <x v="2"/>
    <x v="4"/>
    <s v="Refrigeradores"/>
    <n v="126495"/>
    <n v="126495"/>
    <n v="1168140.0680647958"/>
    <n v="2302602.3891868093"/>
  </r>
  <r>
    <s v="3402-Canada"/>
    <n v="3402"/>
    <x v="2"/>
    <x v="1"/>
    <s v="Productos de limpieza"/>
    <n v="12044"/>
    <n v="12044"/>
    <n v="14052.718325044898"/>
    <n v="114205.95403795279"/>
  </r>
  <r>
    <s v="803-Chile"/>
    <n v="803"/>
    <x v="5"/>
    <x v="0"/>
    <s v="Bananos"/>
    <n v="35984"/>
    <n v="35984"/>
    <n v="1661.5907408955609"/>
    <n v="20021.217104619609"/>
  </r>
  <r>
    <s v="901-Colombia"/>
    <n v="901"/>
    <x v="6"/>
    <x v="0"/>
    <s v="Café"/>
    <n v="0"/>
    <s v=""/>
    <m/>
    <m/>
  </r>
  <r>
    <s v="2309-Nicaragua"/>
    <n v="2309"/>
    <x v="7"/>
    <x v="2"/>
    <s v="Alimentación animal"/>
    <n v="13722296"/>
    <n v="13722296"/>
    <n v="9061372.1325220726"/>
    <n v="24056786.363786459"/>
  </r>
  <r>
    <s v="6106-France"/>
    <n v="6106"/>
    <x v="8"/>
    <x v="5"/>
    <s v="Blusas"/>
    <n v="11472"/>
    <n v="10321"/>
    <n v="29363.907816861603"/>
    <n v="112052.51913828569"/>
  </r>
  <r>
    <s v="6204-France"/>
    <n v="6204"/>
    <x v="8"/>
    <x v="5"/>
    <s v="Trajes de mujer (no de punto)"/>
    <n v="11472"/>
    <n v="1151"/>
    <n v="1412.9670423123889"/>
    <n v="22784.104470118335"/>
  </r>
  <r>
    <s v="2309-United States"/>
    <n v="2309"/>
    <x v="9"/>
    <x v="2"/>
    <s v="Alimentación animal"/>
    <n v="4819143"/>
    <s v=""/>
    <n v="3147425.9155549281"/>
    <n v="11664387.560190381"/>
  </r>
  <r>
    <s v="6106-Germany"/>
    <n v="6106"/>
    <x v="10"/>
    <x v="5"/>
    <s v="Blusas"/>
    <n v="883681"/>
    <n v="96947"/>
    <n v="202139.54977961601"/>
    <n v="368328.25239093375"/>
  </r>
  <r>
    <s v="6105-Germany"/>
    <n v="6105"/>
    <x v="10"/>
    <x v="5"/>
    <s v="Camisas para hombre (de punto)"/>
    <n v="883681"/>
    <n v="166396"/>
    <n v="352544.44546003954"/>
    <n v="965497.30954723561"/>
  </r>
  <r>
    <s v="6203-Germany"/>
    <n v="6203"/>
    <x v="10"/>
    <x v="5"/>
    <s v="Trajes de hombre (no de punto)"/>
    <n v="883681"/>
    <n v="444835"/>
    <n v="903055.24011820974"/>
    <n v="2636895.564489726"/>
  </r>
  <r>
    <s v="6104-Germany"/>
    <n v="6104"/>
    <x v="10"/>
    <x v="5"/>
    <s v="Trajes de mujer (de punto)"/>
    <n v="883681"/>
    <n v="175503"/>
    <n v="570921.36839979887"/>
    <n v="6227573.2097075973"/>
  </r>
  <r>
    <s v="6109-Nicaragua"/>
    <n v="6109"/>
    <x v="7"/>
    <x v="5"/>
    <s v="Camisetas"/>
    <n v="186851"/>
    <n v="186851"/>
    <n v="58172.507147658092"/>
    <n v="8351253.9227820355"/>
  </r>
  <r>
    <s v="3402-Germany"/>
    <n v="3402"/>
    <x v="10"/>
    <x v="1"/>
    <s v="Productos de limpieza"/>
    <n v="0"/>
    <s v=""/>
    <m/>
    <m/>
  </r>
  <r>
    <s v="306-United Kingdom"/>
    <n v="306"/>
    <x v="11"/>
    <x v="0"/>
    <s v="Crustáceos"/>
    <n v="0"/>
    <s v=""/>
    <n v="24995.209425318735"/>
    <n v="63931.234561029421"/>
  </r>
  <r>
    <s v="3923-Mexico"/>
    <n v="3923"/>
    <x v="12"/>
    <x v="3"/>
    <s v="Artículos plásticos para embalaje"/>
    <n v="5876712"/>
    <n v="5876712"/>
    <n v="19831705.168681763"/>
    <n v="50211174.269438505"/>
  </r>
  <r>
    <s v="8418-Mexico"/>
    <n v="8418"/>
    <x v="12"/>
    <x v="4"/>
    <s v="Refrigeradores"/>
    <n v="11274"/>
    <n v="11274"/>
    <n v="26799.516148292285"/>
    <n v="53368.859372911757"/>
  </r>
  <r>
    <s v="2309-Mexico"/>
    <n v="2309"/>
    <x v="12"/>
    <x v="2"/>
    <s v="Alimentación animal"/>
    <n v="4081130"/>
    <s v=""/>
    <m/>
    <m/>
  </r>
  <r>
    <s v="2106-Mexico"/>
    <n v="2106"/>
    <x v="12"/>
    <x v="2"/>
    <s v="Preparados alimenticios"/>
    <n v="4081130"/>
    <n v="4081130"/>
    <n v="16508230.719664365"/>
    <n v="42948013.046716444"/>
  </r>
  <r>
    <s v="3402-Mexico"/>
    <n v="3402"/>
    <x v="12"/>
    <x v="1"/>
    <s v="Productos de limpieza"/>
    <n v="8513628"/>
    <n v="8513628"/>
    <n v="212149875.11487707"/>
    <n v="344092303.92294532"/>
  </r>
  <r>
    <s v="901-Netherlands"/>
    <n v="901"/>
    <x v="13"/>
    <x v="0"/>
    <s v="Café"/>
    <n v="16406899"/>
    <n v="16319743"/>
    <n v="1961445.0726184007"/>
    <n v="16508715.421950206"/>
  </r>
  <r>
    <s v="810-Netherlands"/>
    <n v="810"/>
    <x v="13"/>
    <x v="0"/>
    <s v="Frutos frescos"/>
    <n v="16406899"/>
    <n v="87156"/>
    <n v="199979.83403036901"/>
    <n v="1229392.9137872602"/>
  </r>
  <r>
    <s v="6910-Canada"/>
    <n v="6910"/>
    <x v="2"/>
    <x v="6"/>
    <s v="Fregaderos de cerámica"/>
    <n v="0"/>
    <s v=""/>
    <n v="663528.75161452556"/>
    <n v="1506042.1413449151"/>
  </r>
  <r>
    <s v="6109-Netherlands"/>
    <n v="6109"/>
    <x v="13"/>
    <x v="5"/>
    <s v="Camisetas"/>
    <n v="3246597"/>
    <n v="1470146"/>
    <n v="823404.8168912176"/>
    <n v="2601768.3950184332"/>
  </r>
  <r>
    <s v="6203-Netherlands"/>
    <n v="6203"/>
    <x v="13"/>
    <x v="5"/>
    <s v="Trajes de hombre (no de punto)"/>
    <n v="3246597"/>
    <n v="781633"/>
    <n v="1700773.8748043464"/>
    <n v="44587930.79479643"/>
  </r>
  <r>
    <s v="6204-Netherlands"/>
    <n v="6204"/>
    <x v="13"/>
    <x v="5"/>
    <s v="Trajes de mujer (no de punto)"/>
    <n v="3246597"/>
    <n v="994818"/>
    <n v="1443230.4166694414"/>
    <n v="4303241.8223477658"/>
  </r>
  <r>
    <s v="3923-Netherlands"/>
    <n v="3923"/>
    <x v="13"/>
    <x v="3"/>
    <s v="Artículos plásticos para embalaje"/>
    <n v="4429"/>
    <n v="4429"/>
    <n v="11863.508810883701"/>
    <n v="155882.84176855531"/>
  </r>
  <r>
    <s v="8418-Netherlands"/>
    <n v="8418"/>
    <x v="13"/>
    <x v="4"/>
    <s v="Refrigeradores"/>
    <n v="0"/>
    <s v=""/>
    <m/>
    <m/>
  </r>
  <r>
    <s v="2103-Netherlands"/>
    <n v="2103"/>
    <x v="13"/>
    <x v="2"/>
    <s v="Salsa y condimentos"/>
    <n v="285"/>
    <n v="285"/>
    <n v="127.04642594446801"/>
    <n v="767.77821267579679"/>
  </r>
  <r>
    <s v="6910-United States"/>
    <n v="6910"/>
    <x v="9"/>
    <x v="6"/>
    <s v="Fregaderos de cerámica"/>
    <n v="194670"/>
    <n v="194670"/>
    <n v="280227.31301503675"/>
    <n v="1262021.8782585624"/>
  </r>
  <r>
    <s v="303-Canada"/>
    <n v="303"/>
    <x v="2"/>
    <x v="0"/>
    <s v="Pescado congelado"/>
    <n v="260894465"/>
    <s v=""/>
    <n v="21844.336360796711"/>
    <n v="68648.770768662624"/>
  </r>
  <r>
    <s v="803-Panama"/>
    <n v="803"/>
    <x v="14"/>
    <x v="0"/>
    <s v="Bananos"/>
    <n v="0"/>
    <s v=""/>
    <m/>
    <m/>
  </r>
  <r>
    <s v="6910-Panama"/>
    <n v="6910"/>
    <x v="14"/>
    <x v="6"/>
    <s v="Fregaderos de cerámica"/>
    <n v="0"/>
    <s v=""/>
    <m/>
    <m/>
  </r>
  <r>
    <s v="6105-Panama"/>
    <n v="6105"/>
    <x v="14"/>
    <x v="5"/>
    <s v="Camisas para hombre (de punto)"/>
    <n v="0"/>
    <s v=""/>
    <m/>
    <m/>
  </r>
  <r>
    <s v="6104-Panama"/>
    <n v="6104"/>
    <x v="14"/>
    <x v="5"/>
    <s v="Trajes de mujer (de punto)"/>
    <n v="0"/>
    <s v=""/>
    <m/>
    <m/>
  </r>
  <r>
    <s v="306-Spain"/>
    <n v="306"/>
    <x v="15"/>
    <x v="0"/>
    <s v="Crustáceos"/>
    <n v="24282621"/>
    <n v="1661752"/>
    <n v="1681825.848512348"/>
    <n v="4969665.9431602154"/>
  </r>
  <r>
    <s v="810-Spain"/>
    <n v="810"/>
    <x v="15"/>
    <x v="0"/>
    <s v="Frutos frescos"/>
    <n v="24282621"/>
    <n v="750568"/>
    <n v="8262181.4777658693"/>
    <n v="64114360.814395033"/>
  </r>
  <r>
    <s v="303-Spain"/>
    <n v="303"/>
    <x v="15"/>
    <x v="0"/>
    <s v="Pescado congelado"/>
    <n v="24282621"/>
    <n v="21870301"/>
    <n v="3205019.6927932464"/>
    <n v="39013801.393589795"/>
  </r>
  <r>
    <s v="6106-Spain"/>
    <n v="6106"/>
    <x v="15"/>
    <x v="5"/>
    <s v="Blusas"/>
    <n v="961191"/>
    <n v="12134"/>
    <n v="18712.669519223651"/>
    <n v="38073.475003920474"/>
  </r>
  <r>
    <s v="6105-Spain"/>
    <n v="6105"/>
    <x v="15"/>
    <x v="5"/>
    <s v="Camisas para hombre (de punto)"/>
    <n v="961191"/>
    <n v="124215"/>
    <n v="644301.04494926753"/>
    <n v="758026.44093646551"/>
  </r>
  <r>
    <s v="6109-Spain"/>
    <n v="6109"/>
    <x v="15"/>
    <x v="5"/>
    <s v="Camisetas"/>
    <n v="961191"/>
    <n v="705022"/>
    <n v="825407.45716532669"/>
    <n v="3145206.4060987998"/>
  </r>
  <r>
    <s v="6203-Spain"/>
    <n v="6203"/>
    <x v="15"/>
    <x v="5"/>
    <s v="Trajes de hombre (no de punto)"/>
    <n v="961191"/>
    <n v="65069"/>
    <n v="87066.792979784106"/>
    <n v="922069.72882115282"/>
  </r>
  <r>
    <s v="6104-Spain"/>
    <n v="6104"/>
    <x v="15"/>
    <x v="5"/>
    <s v="Trajes de mujer (de punto)"/>
    <n v="961191"/>
    <n v="17695"/>
    <n v="15805.807698160406"/>
    <n v="44773.817755093551"/>
  </r>
  <r>
    <s v="6204-Spain"/>
    <n v="6204"/>
    <x v="15"/>
    <x v="5"/>
    <s v="Trajes de mujer (no de punto)"/>
    <n v="961191"/>
    <n v="37056"/>
    <n v="38733.411514970139"/>
    <n v="67312.242605072737"/>
  </r>
  <r>
    <s v="8418-Spain"/>
    <n v="8418"/>
    <x v="15"/>
    <x v="4"/>
    <s v="Refrigeradores"/>
    <n v="0"/>
    <s v=""/>
    <m/>
    <m/>
  </r>
  <r>
    <s v="303-Netherlands"/>
    <n v="303"/>
    <x v="13"/>
    <x v="0"/>
    <s v="Pescado congelado"/>
    <n v="16406899"/>
    <s v=""/>
    <n v="12458.363322032001"/>
    <n v="13032.419086093732"/>
  </r>
  <r>
    <s v="303-United Kingdom"/>
    <n v="303"/>
    <x v="11"/>
    <x v="0"/>
    <s v="Pescado congelado"/>
    <n v="0"/>
    <s v=""/>
    <n v="73486.719710580408"/>
    <n v="434399.50861442793"/>
  </r>
  <r>
    <s v="6106-United Kingdom"/>
    <n v="6106"/>
    <x v="11"/>
    <x v="5"/>
    <s v="Blusas"/>
    <n v="1834264"/>
    <n v="195009"/>
    <n v="264141.99069006223"/>
    <n v="857635.27947646799"/>
  </r>
  <r>
    <s v="6105-United Kingdom"/>
    <n v="6105"/>
    <x v="11"/>
    <x v="5"/>
    <s v="Camisas para hombre (de punto)"/>
    <n v="1834264"/>
    <n v="76726"/>
    <n v="109361.58655443264"/>
    <n v="1076576.8958985282"/>
  </r>
  <r>
    <s v="6109-United Kingdom"/>
    <n v="6109"/>
    <x v="11"/>
    <x v="5"/>
    <s v="Camisetas"/>
    <n v="1834264"/>
    <n v="1271814"/>
    <n v="823315.719148251"/>
    <n v="4616621.781611193"/>
  </r>
  <r>
    <s v="6203-United Kingdom"/>
    <n v="6203"/>
    <x v="11"/>
    <x v="5"/>
    <s v="Trajes de hombre (no de punto)"/>
    <n v="1834264"/>
    <n v="4539"/>
    <n v="7321.0632371973643"/>
    <n v="19999.435752842674"/>
  </r>
  <r>
    <s v="6104-United Kingdom"/>
    <n v="6104"/>
    <x v="11"/>
    <x v="5"/>
    <s v="Trajes de mujer (de punto)"/>
    <n v="1834264"/>
    <n v="155444"/>
    <n v="94219.833403772936"/>
    <n v="272709.72505823243"/>
  </r>
  <r>
    <s v="6204-United Kingdom"/>
    <n v="6204"/>
    <x v="11"/>
    <x v="5"/>
    <s v="Trajes de mujer (no de punto)"/>
    <n v="1834264"/>
    <n v="130732"/>
    <n v="126544.14766122788"/>
    <n v="715206.64343527739"/>
  </r>
  <r>
    <s v="3923-United Kingdom"/>
    <n v="3923"/>
    <x v="11"/>
    <x v="3"/>
    <s v="Artículos plásticos para embalaje"/>
    <n v="0"/>
    <s v=""/>
    <m/>
    <m/>
  </r>
  <r>
    <s v="303-United States"/>
    <n v="303"/>
    <x v="9"/>
    <x v="0"/>
    <s v="Pescado congelado"/>
    <n v="1489177313"/>
    <n v="8877"/>
    <n v="47606.388623316452"/>
    <n v="47606.388623316452"/>
  </r>
  <r>
    <s v="803-United States"/>
    <n v="803"/>
    <x v="9"/>
    <x v="0"/>
    <s v="Bananos"/>
    <n v="1489177313"/>
    <n v="1107947897"/>
    <n v="276793986.59755754"/>
    <n v="285718762.34909225"/>
  </r>
  <r>
    <s v="901-United States"/>
    <n v="901"/>
    <x v="9"/>
    <x v="0"/>
    <s v="Café"/>
    <n v="1489177313"/>
    <n v="325045818"/>
    <n v="66965333.889595568"/>
    <n v="313012137.60973918"/>
  </r>
  <r>
    <s v="306-United States"/>
    <n v="306"/>
    <x v="9"/>
    <x v="0"/>
    <s v="Crustáceos"/>
    <n v="1489177313"/>
    <n v="3100538"/>
    <n v="1020825.7932098638"/>
    <n v="1439451.1635501394"/>
  </r>
  <r>
    <s v="804-United States"/>
    <n v="804"/>
    <x v="9"/>
    <x v="0"/>
    <s v="Dátiles, higos, piñas, otros"/>
    <n v="1489177313"/>
    <n v="21317313"/>
    <n v="29862017.875231091"/>
    <n v="44308774.567189902"/>
  </r>
  <r>
    <s v="810-United States"/>
    <n v="810"/>
    <x v="9"/>
    <x v="0"/>
    <s v="Frutos frescos"/>
    <n v="1489177313"/>
    <n v="15073705"/>
    <n v="60936392.330095477"/>
    <n v="171040076.44949311"/>
  </r>
  <r>
    <s v="709-United States"/>
    <n v="709"/>
    <x v="9"/>
    <x v="0"/>
    <s v="Hortalizas y legumbres"/>
    <n v="1489177313"/>
    <n v="16683165"/>
    <n v="40188945.673350468"/>
    <n v="130518026.05723314"/>
  </r>
  <r>
    <s v="2103-France"/>
    <n v="2103"/>
    <x v="8"/>
    <x v="2"/>
    <s v="Salsa y condimentos"/>
    <n v="0"/>
    <s v=""/>
    <n v="504849.17167387408"/>
    <n v="739328.31010254449"/>
  </r>
  <r>
    <s v="2103-Germany"/>
    <n v="2103"/>
    <x v="10"/>
    <x v="2"/>
    <s v="Salsa y condimentos"/>
    <n v="0"/>
    <s v=""/>
    <n v="17874.330982018473"/>
    <n v="55115.749400178356"/>
  </r>
  <r>
    <s v="6106-United States"/>
    <n v="6106"/>
    <x v="9"/>
    <x v="5"/>
    <s v="Blusas"/>
    <n v="710144075"/>
    <n v="9578735"/>
    <n v="2134091.7079247274"/>
    <n v="44067129.440503374"/>
  </r>
  <r>
    <s v="6105-United States"/>
    <n v="6105"/>
    <x v="9"/>
    <x v="5"/>
    <s v="Camisas para hombre (de punto)"/>
    <n v="710144075"/>
    <n v="40299250"/>
    <n v="13551829.554802552"/>
    <n v="136012695.98738638"/>
  </r>
  <r>
    <s v="6109-United States"/>
    <n v="6109"/>
    <x v="9"/>
    <x v="5"/>
    <s v="Camisetas"/>
    <n v="710144075"/>
    <n v="375761344"/>
    <n v="601427289.60088408"/>
    <n v="2040833467.5431314"/>
  </r>
  <r>
    <s v="6203-United States"/>
    <n v="6203"/>
    <x v="9"/>
    <x v="5"/>
    <s v="Trajes de hombre (no de punto)"/>
    <n v="710144075"/>
    <n v="39505747"/>
    <n v="14667453.738018394"/>
    <n v="93713330.194941089"/>
  </r>
  <r>
    <s v="6104-United States"/>
    <n v="6104"/>
    <x v="9"/>
    <x v="5"/>
    <s v="Trajes de mujer (de punto)"/>
    <n v="710144075"/>
    <n v="48933904"/>
    <n v="102634443.30421329"/>
    <n v="411406740.91875112"/>
  </r>
  <r>
    <s v="6204-United States"/>
    <n v="6204"/>
    <x v="9"/>
    <x v="5"/>
    <s v="Trajes de mujer (no de punto)"/>
    <n v="710144075"/>
    <n v="196065095"/>
    <n v="131751645.56884092"/>
    <n v="729633517.43775618"/>
  </r>
  <r>
    <s v="3923-United States"/>
    <n v="3923"/>
    <x v="9"/>
    <x v="3"/>
    <s v="Artículos plásticos para embalaje"/>
    <n v="5015578"/>
    <n v="5015578"/>
    <n v="1219677.0393449515"/>
    <n v="22958046.303922839"/>
  </r>
  <r>
    <s v="8418-United States"/>
    <n v="8418"/>
    <x v="9"/>
    <x v="4"/>
    <s v="Refrigeradores"/>
    <n v="7368439"/>
    <n v="7368439"/>
    <n v="24157370.088565014"/>
    <n v="53148800.305415154"/>
  </r>
  <r>
    <s v="2103-United Kingdom"/>
    <n v="2103"/>
    <x v="11"/>
    <x v="2"/>
    <s v="Salsa y condimentos"/>
    <n v="0"/>
    <s v=""/>
    <n v="200669.03160200003"/>
    <n v="509072.51373385143"/>
  </r>
  <r>
    <s v="2106-United States"/>
    <n v="2106"/>
    <x v="9"/>
    <x v="2"/>
    <s v="Preparados alimenticios"/>
    <n v="4819143"/>
    <n v="2203575"/>
    <n v="8038619.980168351"/>
    <n v="40142253.962404981"/>
  </r>
  <r>
    <s v="2103-United States"/>
    <n v="2103"/>
    <x v="9"/>
    <x v="2"/>
    <s v="Salsa y condimentos"/>
    <n v="4819143"/>
    <n v="2615568"/>
    <n v="10450123.798771685"/>
    <n v="18881816.944133889"/>
  </r>
  <r>
    <s v="3402-United States"/>
    <n v="3402"/>
    <x v="9"/>
    <x v="1"/>
    <s v="Productos de limpieza"/>
    <n v="6633130"/>
    <n v="6633130"/>
    <n v="21587074.320537966"/>
    <n v="99989704.908732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1D2A0A-FDF9-4C42-AD28-4268AB064B24}" name="PivotTable1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B3:I11" firstHeaderRow="0" firstDataRow="1" firstDataCol="1"/>
  <pivotFields count="15">
    <pivotField showAll="0"/>
    <pivotField showAll="0"/>
    <pivotField axis="axisRow" showAll="0">
      <items count="8">
        <item x="0"/>
        <item x="4"/>
        <item x="3"/>
        <item x="1"/>
        <item x="5"/>
        <item x="6"/>
        <item x="2"/>
        <item t="default"/>
      </items>
    </pivotField>
    <pivotField showAll="0"/>
    <pivotField dataField="1" numFmtId="164" showAll="0"/>
    <pivotField dataField="1" numFmtId="165" showAll="0"/>
    <pivotField dataField="1" numFmtId="165" showAll="0"/>
    <pivotField dataField="1" numFmtId="165" showAll="0"/>
    <pivotField dataField="1" numFmtId="165" showAll="0"/>
    <pivotField numFmtId="10" showAll="0"/>
    <pivotField numFmtId="10" showAll="0"/>
    <pivotField dataField="1" numFmtId="165" showAll="0"/>
    <pivotField dataField="1" numFmtId="165" showAll="0"/>
    <pivotField numFmtId="10" showAll="0"/>
    <pivotField numFmtId="1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ector Exporaciones actuales de Guatemala (2019, USD)" fld="4" baseField="0" baseItem="0"/>
    <dataField name="Sum of Min" fld="5" baseField="0" baseItem="0"/>
    <dataField name="Sum of Max" fld="6" baseField="0" baseItem="0"/>
    <dataField name="Sum of Min PIB" fld="7" baseField="0" baseItem="0"/>
    <dataField name="Sum of Max PIB" fld="8" baseField="0" baseItem="0"/>
    <dataField name="Sum of Min Empleo" fld="11" baseField="0" baseItem="0"/>
    <dataField name="Sum of Max Empleo" fld="12" baseField="0" baseItem="0"/>
  </dataFields>
  <formats count="5">
    <format dxfId="20">
      <pivotArea outline="0" collapsedLevelsAreSubtotals="1" fieldPosition="0"/>
    </format>
    <format dxfId="19">
      <pivotArea field="2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86EA39-5773-4CC9-8BBD-60D6133CDEBE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B7:F52" firstHeaderRow="0" firstDataRow="1" firstDataCol="2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0"/>
        <item x="1"/>
        <item x="2"/>
        <item x="5"/>
        <item x="6"/>
        <item x="3"/>
        <item x="8"/>
        <item x="10"/>
        <item x="4"/>
        <item x="12"/>
        <item x="13"/>
        <item x="7"/>
        <item x="14"/>
        <item x="15"/>
        <item x="1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6"/>
        <item x="5"/>
        <item x="3"/>
        <item x="4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45">
    <i>
      <x/>
      <x/>
    </i>
    <i r="1">
      <x v="6"/>
    </i>
    <i>
      <x v="1"/>
      <x/>
    </i>
    <i>
      <x v="2"/>
      <x/>
    </i>
    <i r="1">
      <x v="1"/>
    </i>
    <i r="1">
      <x v="3"/>
    </i>
    <i r="1">
      <x v="4"/>
    </i>
    <i r="1">
      <x v="6"/>
    </i>
    <i>
      <x v="3"/>
      <x/>
    </i>
    <i>
      <x v="4"/>
      <x/>
    </i>
    <i>
      <x v="5"/>
      <x v="5"/>
    </i>
    <i>
      <x v="6"/>
      <x v="2"/>
    </i>
    <i r="1">
      <x v="5"/>
    </i>
    <i>
      <x v="7"/>
      <x v="2"/>
    </i>
    <i r="1">
      <x v="5"/>
    </i>
    <i r="1">
      <x v="6"/>
    </i>
    <i>
      <x v="8"/>
      <x v="5"/>
    </i>
    <i>
      <x v="9"/>
      <x v="3"/>
    </i>
    <i r="1">
      <x v="4"/>
    </i>
    <i r="1">
      <x v="5"/>
    </i>
    <i r="1">
      <x v="6"/>
    </i>
    <i>
      <x v="10"/>
      <x/>
    </i>
    <i r="1">
      <x v="2"/>
    </i>
    <i r="1">
      <x v="3"/>
    </i>
    <i r="1">
      <x v="4"/>
    </i>
    <i r="1">
      <x v="5"/>
    </i>
    <i>
      <x v="11"/>
      <x v="2"/>
    </i>
    <i r="1">
      <x v="5"/>
    </i>
    <i>
      <x v="12"/>
      <x/>
    </i>
    <i r="1">
      <x v="1"/>
    </i>
    <i r="1">
      <x v="2"/>
    </i>
    <i>
      <x v="13"/>
      <x/>
    </i>
    <i r="1">
      <x v="2"/>
    </i>
    <i r="1">
      <x v="4"/>
    </i>
    <i>
      <x v="14"/>
      <x/>
    </i>
    <i r="1">
      <x v="2"/>
    </i>
    <i r="1">
      <x v="3"/>
    </i>
    <i r="1">
      <x v="5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Sector - Exportaciones de Guatemala" fld="6" baseField="3" baseItem="6"/>
    <dataField name="Sum of Min" fld="7" baseField="0" baseItem="0"/>
    <dataField name="Sum of Max" fld="8" baseField="0" baseItem="0"/>
  </dataFields>
  <formats count="8">
    <format dxfId="15">
      <pivotArea field="2" type="button" dataOnly="0" labelOnly="1" outline="0" axis="axisRow" fieldPosition="0"/>
    </format>
    <format dxfId="14">
      <pivotArea field="3" type="button" dataOnly="0" labelOnly="1" outline="0" axis="axisRow" fieldPosition="1"/>
    </format>
    <format dxfId="13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">
      <pivotArea field="2" type="button" dataOnly="0" labelOnly="1" outline="0" axis="axisRow" fieldPosition="0"/>
    </format>
    <format dxfId="11">
      <pivotArea field="3" type="button" dataOnly="0" labelOnly="1" outline="0" axis="axisRow" fieldPosition="1"/>
    </format>
    <format dxfId="1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E785F-E7D9-4B0B-BCFE-801BABADAA0C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B7:E20" firstHeaderRow="0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6">
        <item x="0"/>
        <item h="1" x="1"/>
        <item x="2"/>
        <item x="5"/>
        <item h="1" x="6"/>
        <item x="3"/>
        <item x="8"/>
        <item x="10"/>
        <item x="4"/>
        <item x="12"/>
        <item x="13"/>
        <item x="7"/>
        <item h="1" x="14"/>
        <item x="15"/>
        <item x="11"/>
        <item x="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7">
        <item x="0"/>
        <item x="6"/>
        <item x="5"/>
        <item x="3"/>
        <item x="4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13">
    <i>
      <x v="15"/>
    </i>
    <i>
      <x v="2"/>
    </i>
    <i>
      <x v="13"/>
    </i>
    <i>
      <x v="8"/>
    </i>
    <i>
      <x v="10"/>
    </i>
    <i>
      <x v="9"/>
    </i>
    <i>
      <x v="11"/>
    </i>
    <i>
      <x v="14"/>
    </i>
    <i>
      <x v="7"/>
    </i>
    <i>
      <x v="5"/>
    </i>
    <i>
      <x/>
    </i>
    <i>
      <x v="3"/>
    </i>
    <i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Sector - Exportaciones de Guatemala" fld="6" baseField="3" baseItem="6"/>
    <dataField name="Sum of Min" fld="7" baseField="0" baseItem="0"/>
    <dataField name="Sum of Max" fld="8" baseField="0" baseItem="0"/>
  </dataFields>
  <formats count="8">
    <format dxfId="7">
      <pivotArea field="2" type="button" dataOnly="0" labelOnly="1" outline="0" axis="axisRow" fieldPosition="0"/>
    </format>
    <format dxfId="6">
      <pivotArea field="3" type="button" dataOnly="0" labelOnly="1" outline="0"/>
    </format>
    <format dxfId="5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4">
      <pivotArea field="2" type="button" dataOnly="0" labelOnly="1" outline="0" axis="axisRow" fieldPosition="0"/>
    </format>
    <format dxfId="3">
      <pivotArea field="3" type="button" dataOnly="0" labelOnly="1" outline="0"/>
    </format>
    <format dxfId="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excel">
  <a:themeElements>
    <a:clrScheme name="Custom 24">
      <a:dk1>
        <a:srgbClr val="000000"/>
      </a:dk1>
      <a:lt1>
        <a:srgbClr val="FFFFFF"/>
      </a:lt1>
      <a:dk2>
        <a:srgbClr val="FFFFFF"/>
      </a:dk2>
      <a:lt2>
        <a:srgbClr val="FFFFFF"/>
      </a:lt2>
      <a:accent1>
        <a:srgbClr val="051C2C"/>
      </a:accent1>
      <a:accent2>
        <a:srgbClr val="00A9F4"/>
      </a:accent2>
      <a:accent3>
        <a:srgbClr val="2251FF"/>
      </a:accent3>
      <a:accent4>
        <a:srgbClr val="AAE6F0"/>
      </a:accent4>
      <a:accent5>
        <a:srgbClr val="3C96B4"/>
      </a:accent5>
      <a:accent6>
        <a:srgbClr val="AFC3FF"/>
      </a:accent6>
      <a:hlink>
        <a:srgbClr val="1F40E6"/>
      </a:hlink>
      <a:folHlink>
        <a:srgbClr val="8C5AC8"/>
      </a:folHlink>
    </a:clrScheme>
    <a:fontScheme name="Scheme White 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 w="6350" cap="sq">
          <a:noFill/>
          <a:miter lim="800000"/>
        </a:ln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spcBef>
            <a:spcPts val="300"/>
          </a:spcBef>
          <a:spcAft>
            <a:spcPts val="300"/>
          </a:spcAft>
          <a:defRPr sz="1600" dirty="0" err="1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ap="sq">
          <a:solidFill>
            <a:srgbClr val="000000"/>
          </a:solidFill>
          <a:miter lim="800000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ln w="6350">
          <a:noFill/>
          <a:miter lim="800000"/>
        </a:ln>
      </a:spPr>
      <a:bodyPr vert="horz" wrap="square" lIns="0" tIns="0" rIns="0" bIns="0" rtlCol="0">
        <a:noAutofit/>
      </a:bodyPr>
      <a:lstStyle>
        <a:defPPr algn="l">
          <a:spcBef>
            <a:spcPts val="300"/>
          </a:spcBef>
          <a:spcAft>
            <a:spcPts val="300"/>
          </a:spcAft>
          <a:buNone/>
          <a:defRPr sz="1600" dirty="0" smtClean="0"/>
        </a:defPPr>
      </a:lstStyle>
    </a:txDef>
  </a:objectDefaults>
  <a:extraClrSchemeLst>
    <a:extraClrScheme>
      <a:clrScheme name="Scheme White">
        <a:dk1>
          <a:srgbClr val="000000"/>
        </a:dk1>
        <a:lt1>
          <a:srgbClr val="FFFFFF"/>
        </a:lt1>
        <a:dk2>
          <a:srgbClr val="FFFFFF"/>
        </a:dk2>
        <a:lt2>
          <a:srgbClr val="FFFFFF"/>
        </a:lt2>
        <a:accent1>
          <a:srgbClr val="051C2C"/>
        </a:accent1>
        <a:accent2>
          <a:srgbClr val="00A9F4"/>
        </a:accent2>
        <a:accent3>
          <a:srgbClr val="1F40E6"/>
        </a:accent3>
        <a:accent4>
          <a:srgbClr val="AAE6F0"/>
        </a:accent4>
        <a:accent5>
          <a:srgbClr val="3C96B4"/>
        </a:accent5>
        <a:accent6>
          <a:srgbClr val="AFC3FF"/>
        </a:accent6>
        <a:hlink>
          <a:srgbClr val="1F40E6"/>
        </a:hlink>
        <a:folHlink>
          <a:srgbClr val="8C5AC8"/>
        </a:folHlink>
      </a:clrScheme>
    </a:extraClrScheme>
  </a:extraClrSchemeLst>
  <a:custClrLst>
    <a:custClr name="Electric Blue">
      <a:srgbClr val="2251FF"/>
    </a:custClr>
    <a:custClr name="Cyan">
      <a:srgbClr val="00A9F4"/>
    </a:custClr>
    <a:custClr name="Pale Blue">
      <a:srgbClr val="AAE6F0"/>
    </a:custClr>
    <a:custClr name="Neutral">
      <a:srgbClr val="D0D0D0"/>
    </a:custClr>
    <a:custClr name="Pink">
      <a:srgbClr val="E6A0C8"/>
    </a:custClr>
    <a:custClr name="Orange">
      <a:srgbClr val="FAA082"/>
    </a:custClr>
    <a:custClr name="Red">
      <a:srgbClr val="E5546C"/>
    </a:custClr>
    <a:custClr name="Null">
      <a:srgbClr val="FFFFFF"/>
    </a:custClr>
    <a:custClr name="Null">
      <a:srgbClr val="FFFFFF"/>
    </a:custClr>
    <a:custClr name="Null">
      <a:srgbClr val="FFFFFF"/>
    </a:custClr>
    <a:custClr name="Dark Gray">
      <a:srgbClr val="4D4D4D"/>
    </a:custClr>
    <a:custClr name="Mid Gray">
      <a:srgbClr val="7F7F7F"/>
    </a:custClr>
    <a:custClr name="Light Gray">
      <a:srgbClr val="B3B3B3"/>
    </a:custClr>
    <a:custClr name="Super Light Gray">
      <a:srgbClr val="D0D0D0"/>
    </a:custClr>
    <a:custClr name="Pale Gray">
      <a:srgbClr val="E6E6E6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  <a:custClr name="Linear 1 (Deep Blue)">
      <a:srgbClr val="051C2C"/>
    </a:custClr>
    <a:custClr name="Linear 2">
      <a:srgbClr val="034B6F"/>
    </a:custClr>
    <a:custClr name="Linear 3">
      <a:srgbClr val="027AB1"/>
    </a:custClr>
    <a:custClr name="Linear 4 (Cyan)">
      <a:srgbClr val="00A9F4"/>
    </a:custClr>
    <a:custClr name="Linear 5">
      <a:srgbClr val="71D2F1"/>
    </a:custClr>
    <a:custClr name="Linear 6 (Pale Blue)">
      <a:srgbClr val="AAE6F0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</a:custClrLst>
  <a:extLst>
    <a:ext uri="{05A4C25C-085E-4340-85A3-A5531E510DB2}">
      <thm15:themeFamily xmlns:thm15="http://schemas.microsoft.com/office/thememl/2012/main" name="mck" id="{5C06EE14-FD0C-4D84-95B7-A7A2283B4F1A}" vid="{E155375D-59B9-41EA-8544-0CDF30FD128F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F362-8A40-495B-97A5-C4E407E6A032}">
  <sheetPr>
    <tabColor rgb="FFCCCCFF"/>
  </sheetPr>
  <dimension ref="B2:R25"/>
  <sheetViews>
    <sheetView tabSelected="1" zoomScale="54" workbookViewId="0">
      <selection activeCell="I11" sqref="I11"/>
    </sheetView>
  </sheetViews>
  <sheetFormatPr baseColWidth="10" defaultColWidth="8.796875" defaultRowHeight="13.8" x14ac:dyDescent="0.25"/>
  <cols>
    <col min="2" max="2" width="8.69921875" bestFit="1" customWidth="1"/>
    <col min="4" max="4" width="26.296875" bestFit="1" customWidth="1"/>
    <col min="5" max="5" width="35.19921875" bestFit="1" customWidth="1"/>
    <col min="6" max="6" width="39.09765625" bestFit="1" customWidth="1"/>
    <col min="7" max="7" width="9.296875" bestFit="1" customWidth="1"/>
    <col min="8" max="8" width="15.59765625" customWidth="1"/>
    <col min="9" max="9" width="11.19921875" bestFit="1" customWidth="1"/>
    <col min="10" max="10" width="10.3984375" bestFit="1" customWidth="1"/>
    <col min="11" max="12" width="10.296875" customWidth="1"/>
    <col min="13" max="13" width="11.3984375" bestFit="1" customWidth="1"/>
    <col min="14" max="14" width="13.59765625" bestFit="1" customWidth="1"/>
    <col min="15" max="16" width="8.69921875" bestFit="1" customWidth="1"/>
  </cols>
  <sheetData>
    <row r="2" spans="2:18" ht="28.95" customHeight="1" x14ac:dyDescent="0.25">
      <c r="G2" s="37" t="s">
        <v>25</v>
      </c>
      <c r="H2" s="37"/>
      <c r="I2" s="38" t="s">
        <v>27</v>
      </c>
      <c r="J2" s="38"/>
      <c r="K2" s="10"/>
      <c r="L2" s="10"/>
      <c r="M2" s="35" t="s">
        <v>28</v>
      </c>
      <c r="N2" s="35"/>
      <c r="O2" s="35"/>
      <c r="P2" s="35"/>
      <c r="Q2" s="36" t="s">
        <v>108</v>
      </c>
      <c r="R2" s="36"/>
    </row>
    <row r="3" spans="2:18" x14ac:dyDescent="0.25">
      <c r="G3" s="6" t="s">
        <v>26</v>
      </c>
      <c r="H3" s="7"/>
      <c r="I3" s="8" t="s">
        <v>26</v>
      </c>
      <c r="J3" s="8"/>
      <c r="K3" s="8"/>
      <c r="L3" s="8"/>
      <c r="M3" s="9" t="s">
        <v>29</v>
      </c>
      <c r="N3" s="5"/>
      <c r="O3" s="35"/>
      <c r="P3" s="35"/>
      <c r="Q3" s="19" t="s">
        <v>107</v>
      </c>
      <c r="R3" s="19"/>
    </row>
    <row r="4" spans="2:18" ht="14.4" x14ac:dyDescent="0.3">
      <c r="B4" s="1" t="s">
        <v>32</v>
      </c>
      <c r="C4" s="1" t="s">
        <v>38</v>
      </c>
      <c r="D4" s="1" t="s">
        <v>17</v>
      </c>
      <c r="E4" s="1" t="s">
        <v>33</v>
      </c>
      <c r="F4" s="1" t="s">
        <v>34</v>
      </c>
      <c r="G4" s="1" t="s">
        <v>39</v>
      </c>
      <c r="H4" s="1" t="s">
        <v>40</v>
      </c>
      <c r="I4" s="1" t="s">
        <v>41</v>
      </c>
      <c r="J4" s="1" t="s">
        <v>42</v>
      </c>
      <c r="K4" s="1" t="s">
        <v>52</v>
      </c>
      <c r="L4" s="1" t="s">
        <v>53</v>
      </c>
      <c r="M4" s="1" t="s">
        <v>43</v>
      </c>
      <c r="N4" s="1" t="s">
        <v>44</v>
      </c>
      <c r="O4" s="1" t="s">
        <v>50</v>
      </c>
      <c r="P4" s="1" t="s">
        <v>51</v>
      </c>
      <c r="Q4" s="1" t="s">
        <v>103</v>
      </c>
      <c r="R4" s="1" t="s">
        <v>104</v>
      </c>
    </row>
    <row r="5" spans="2:18" x14ac:dyDescent="0.25">
      <c r="B5">
        <v>803</v>
      </c>
      <c r="C5" s="3" t="s">
        <v>30</v>
      </c>
      <c r="D5" t="s">
        <v>18</v>
      </c>
      <c r="E5" t="s">
        <v>97</v>
      </c>
      <c r="F5" s="2">
        <v>952801289</v>
      </c>
      <c r="G5" s="4">
        <v>319</v>
      </c>
      <c r="H5" s="4">
        <v>342</v>
      </c>
      <c r="I5" s="4">
        <v>339.88137746134015</v>
      </c>
      <c r="J5" s="4">
        <v>364.38693132218913</v>
      </c>
      <c r="K5" s="13">
        <f>I5/'PIB, Empleo'!$C$5</f>
        <v>4.8201167933524429E-3</v>
      </c>
      <c r="L5" s="13">
        <f>J5/'PIB, Empleo'!$C$5</f>
        <v>5.1676487251615527E-3</v>
      </c>
      <c r="M5" s="4">
        <v>89345.904338721113</v>
      </c>
      <c r="N5" s="4">
        <v>95787.772049663385</v>
      </c>
      <c r="O5" s="13">
        <f>M5/'PIB, Empleo'!$C$3</f>
        <v>1.2286097871777191E-2</v>
      </c>
      <c r="P5" s="13">
        <f>N5/'PIB, Empleo'!$C$3</f>
        <v>1.3171929379773665E-2</v>
      </c>
      <c r="Q5" s="22">
        <f>((($F5+G5*1000000)/$F5)^(1/(2030-2019)))-1</f>
        <v>2.6600658785977505E-2</v>
      </c>
      <c r="R5" s="22">
        <f>((($F5+H5*1000000)/$F5)^(1/(2030-2019)))-1</f>
        <v>2.8274728519398495E-2</v>
      </c>
    </row>
    <row r="6" spans="2:18" x14ac:dyDescent="0.25">
      <c r="B6">
        <v>901</v>
      </c>
      <c r="C6" s="3" t="s">
        <v>30</v>
      </c>
      <c r="D6" t="s">
        <v>18</v>
      </c>
      <c r="E6" t="s">
        <v>5</v>
      </c>
      <c r="F6" s="2">
        <v>664299957</v>
      </c>
      <c r="G6" s="4">
        <v>108</v>
      </c>
      <c r="H6" s="4">
        <v>384</v>
      </c>
      <c r="I6" s="4">
        <v>115.06955725963867</v>
      </c>
      <c r="J6" s="4">
        <v>409.13620358982644</v>
      </c>
      <c r="K6" s="13">
        <f>I6/'PIB, Empleo'!$C$5</f>
        <v>1.6318890711036482E-3</v>
      </c>
      <c r="L6" s="13">
        <f>J6/'PIB, Empleo'!$C$5</f>
        <v>5.8022722528129726E-3</v>
      </c>
      <c r="M6" s="4">
        <v>30248.77012094633</v>
      </c>
      <c r="N6" s="4">
        <v>107551.18265225363</v>
      </c>
      <c r="O6" s="13">
        <f>M6/'PIB, Empleo'!$C$3</f>
        <v>4.159556646244315E-3</v>
      </c>
      <c r="P6" s="13">
        <f>N6/'PIB, Empleo'!$C$3</f>
        <v>1.478953474220201E-2</v>
      </c>
      <c r="Q6" s="22">
        <f t="shared" ref="Q6:Q24" si="0">((($F6+G6*1000000)/$F6)^(1/(2030-2019)))-1</f>
        <v>1.3788674289537006E-2</v>
      </c>
      <c r="R6" s="22">
        <f t="shared" ref="R6:R24" si="1">((($F6+H6*1000000)/$F6)^(1/(2030-2019)))-1</f>
        <v>4.2343904979381231E-2</v>
      </c>
    </row>
    <row r="7" spans="2:18" x14ac:dyDescent="0.25">
      <c r="B7">
        <v>804</v>
      </c>
      <c r="C7" s="3" t="s">
        <v>30</v>
      </c>
      <c r="D7" t="s">
        <v>18</v>
      </c>
      <c r="E7" t="s">
        <v>2</v>
      </c>
      <c r="F7" s="2">
        <v>61734600</v>
      </c>
      <c r="G7" s="4">
        <v>31</v>
      </c>
      <c r="H7" s="4">
        <v>47</v>
      </c>
      <c r="I7" s="4">
        <v>33.029224768970359</v>
      </c>
      <c r="J7" s="4">
        <v>50.076566585213129</v>
      </c>
      <c r="K7" s="13">
        <f>I7/'PIB, Empleo'!$C$5</f>
        <v>4.6841260374271384E-4</v>
      </c>
      <c r="L7" s="13">
        <f>J7/'PIB, Empleo'!$C$5</f>
        <v>7.1017394760992101E-4</v>
      </c>
      <c r="M7" s="4">
        <v>8682.5173495308918</v>
      </c>
      <c r="N7" s="4">
        <v>13163.816626708125</v>
      </c>
      <c r="O7" s="13">
        <f>M7/'PIB, Empleo'!$C$3</f>
        <v>1.1939468151256831E-3</v>
      </c>
      <c r="P7" s="13">
        <f>N7/'PIB, Empleo'!$C$3</f>
        <v>1.8101774293840999E-3</v>
      </c>
      <c r="Q7" s="22">
        <f>((($F7+G7*1000000)/$F7)^(1/(2030-2019)))-1</f>
        <v>3.7683313574197408E-2</v>
      </c>
      <c r="R7" s="22">
        <f t="shared" si="1"/>
        <v>5.2807599480063194E-2</v>
      </c>
    </row>
    <row r="8" spans="2:18" x14ac:dyDescent="0.25">
      <c r="B8">
        <v>306</v>
      </c>
      <c r="C8" s="3" t="s">
        <v>30</v>
      </c>
      <c r="D8" t="s">
        <v>18</v>
      </c>
      <c r="E8" t="s">
        <v>0</v>
      </c>
      <c r="F8" s="2">
        <v>57694118</v>
      </c>
      <c r="G8" s="4">
        <v>2.9</v>
      </c>
      <c r="H8" s="4">
        <v>6.7</v>
      </c>
      <c r="I8" s="4">
        <v>3.0898307041940014</v>
      </c>
      <c r="J8" s="4">
        <v>7.1385743855516592</v>
      </c>
      <c r="K8" s="13">
        <f>I8/'PIB, Empleo'!$C$5</f>
        <v>4.3819243575931297E-5</v>
      </c>
      <c r="L8" s="13">
        <f>J8/'PIB, Empleo'!$C$5</f>
        <v>1.01237562744393E-4</v>
      </c>
      <c r="M8" s="4">
        <v>812.23549398837372</v>
      </c>
      <c r="N8" s="4">
        <v>1876.5440723179668</v>
      </c>
      <c r="O8" s="13">
        <f>M8/'PIB, Empleo'!$C$3</f>
        <v>1.1169179883433809E-4</v>
      </c>
      <c r="P8" s="13">
        <f>N8/'PIB, Empleo'!$C$3</f>
        <v>2.5804656972071212E-4</v>
      </c>
      <c r="Q8" s="22">
        <f t="shared" si="0"/>
        <v>4.4683715702587001E-3</v>
      </c>
      <c r="R8" s="22">
        <f t="shared" si="1"/>
        <v>1.00379608202954E-2</v>
      </c>
    </row>
    <row r="9" spans="2:18" x14ac:dyDescent="0.25">
      <c r="B9">
        <v>709</v>
      </c>
      <c r="C9" s="3" t="s">
        <v>30</v>
      </c>
      <c r="D9" t="s">
        <v>18</v>
      </c>
      <c r="E9" t="s">
        <v>4</v>
      </c>
      <c r="F9" s="2">
        <v>28524895</v>
      </c>
      <c r="G9" s="4">
        <v>40</v>
      </c>
      <c r="H9" s="4">
        <v>134</v>
      </c>
      <c r="I9" s="4">
        <v>42.618354540606916</v>
      </c>
      <c r="J9" s="4">
        <v>142.77148771103316</v>
      </c>
      <c r="K9" s="13">
        <f>I9/'PIB, Empleo'!$C$5</f>
        <v>6.0440335966801791E-4</v>
      </c>
      <c r="L9" s="13">
        <f>J9/'PIB, Empleo'!$C$5</f>
        <v>2.0247512548878599E-3</v>
      </c>
      <c r="M9" s="4">
        <v>11203.248192943085</v>
      </c>
      <c r="N9" s="4">
        <v>37530.881446359337</v>
      </c>
      <c r="O9" s="13">
        <f>M9/'PIB, Empleo'!$C$3</f>
        <v>1.5405765356460426E-3</v>
      </c>
      <c r="P9" s="13">
        <f>N9/'PIB, Empleo'!$C$3</f>
        <v>5.1609313944142431E-3</v>
      </c>
      <c r="Q9" s="22">
        <f t="shared" si="0"/>
        <v>8.2934554016490969E-2</v>
      </c>
      <c r="R9" s="22">
        <f t="shared" si="1"/>
        <v>0.17138490116312144</v>
      </c>
    </row>
    <row r="10" spans="2:18" x14ac:dyDescent="0.25">
      <c r="B10">
        <v>810</v>
      </c>
      <c r="C10" s="3" t="s">
        <v>30</v>
      </c>
      <c r="D10" t="s">
        <v>18</v>
      </c>
      <c r="E10" t="s">
        <v>96</v>
      </c>
      <c r="F10" s="2">
        <v>24331416</v>
      </c>
      <c r="G10" s="4">
        <v>60</v>
      </c>
      <c r="H10" s="4">
        <v>171</v>
      </c>
      <c r="I10" s="4">
        <v>63.927531810910374</v>
      </c>
      <c r="J10" s="4">
        <v>182.19346566109456</v>
      </c>
      <c r="K10" s="13">
        <f>I10/'PIB, Empleo'!$C$5</f>
        <v>9.0660503950202686E-4</v>
      </c>
      <c r="L10" s="13">
        <f>J10/'PIB, Empleo'!$C$5</f>
        <v>2.5838243625807764E-3</v>
      </c>
      <c r="M10" s="4">
        <v>16804.872289414627</v>
      </c>
      <c r="N10" s="4">
        <v>47893.886024831692</v>
      </c>
      <c r="O10" s="13">
        <f>M10/'PIB, Empleo'!$C$3</f>
        <v>2.3108648034690636E-3</v>
      </c>
      <c r="P10" s="13">
        <f>N10/'PIB, Empleo'!$C$3</f>
        <v>6.5859646898868323E-3</v>
      </c>
      <c r="Q10" s="22">
        <f t="shared" si="0"/>
        <v>0.11963051913606848</v>
      </c>
      <c r="R10" s="22">
        <f t="shared" si="1"/>
        <v>0.20847255610393223</v>
      </c>
    </row>
    <row r="11" spans="2:18" x14ac:dyDescent="0.25">
      <c r="B11">
        <v>303</v>
      </c>
      <c r="C11" s="3" t="s">
        <v>30</v>
      </c>
      <c r="D11" t="s">
        <v>18</v>
      </c>
      <c r="E11" t="s">
        <v>37</v>
      </c>
      <c r="F11" s="2">
        <v>2079902</v>
      </c>
      <c r="G11" s="4">
        <v>3.3</v>
      </c>
      <c r="H11" s="4">
        <v>39</v>
      </c>
      <c r="I11" s="4">
        <v>3.5160142496000706</v>
      </c>
      <c r="J11" s="4">
        <v>41.552895677091747</v>
      </c>
      <c r="K11" s="13">
        <f>I11/'PIB, Empleo'!$C$5</f>
        <v>4.9863277172611475E-5</v>
      </c>
      <c r="L11" s="13">
        <f>J11/'PIB, Empleo'!$C$5</f>
        <v>5.8929327567631756E-4</v>
      </c>
      <c r="M11" s="4">
        <v>924.26797591780451</v>
      </c>
      <c r="N11" s="4">
        <v>10923.166988119508</v>
      </c>
      <c r="O11" s="13">
        <f>M11/'PIB, Empleo'!$C$3</f>
        <v>1.270975641907985E-4</v>
      </c>
      <c r="P11" s="13">
        <f>N11/'PIB, Empleo'!$C$3</f>
        <v>1.5020621222548915E-3</v>
      </c>
      <c r="Q11" s="22">
        <f>((($F11+G11*1000000)/$F11)^(1/(2030-2019)))-1</f>
        <v>9.0237321063645126E-2</v>
      </c>
      <c r="R11" s="22">
        <f>((($F11+H11*1000000)/$F11)^(1/(2030-2019)))-1</f>
        <v>0.31153713966358398</v>
      </c>
    </row>
    <row r="12" spans="2:18" x14ac:dyDescent="0.25">
      <c r="B12">
        <v>6910</v>
      </c>
      <c r="C12" s="3" t="s">
        <v>31</v>
      </c>
      <c r="D12" t="s">
        <v>23</v>
      </c>
      <c r="E12" t="s">
        <v>9</v>
      </c>
      <c r="F12" s="2">
        <v>10471374</v>
      </c>
      <c r="G12" s="4">
        <v>0.94</v>
      </c>
      <c r="H12" s="4">
        <v>2.7</v>
      </c>
      <c r="I12" s="4">
        <v>0.97136452605350299</v>
      </c>
      <c r="J12" s="4">
        <v>2.7900895961111258</v>
      </c>
      <c r="K12" s="13">
        <f>I12/'PIB, Empleo'!$C$5</f>
        <v>1.3775660495049897E-5</v>
      </c>
      <c r="L12" s="13">
        <f>J12/'PIB, Empleo'!$C$5</f>
        <v>3.9568386528334816E-5</v>
      </c>
      <c r="M12" s="4">
        <v>125.92412782299604</v>
      </c>
      <c r="N12" s="4">
        <v>361.69696289583976</v>
      </c>
      <c r="O12" s="13">
        <f>M12/'PIB, Empleo'!$C$3</f>
        <v>1.7316027749701949E-5</v>
      </c>
      <c r="P12" s="13">
        <f>N12/'PIB, Empleo'!$C$3</f>
        <v>4.9737526515101356E-5</v>
      </c>
      <c r="Q12" s="22">
        <f t="shared" si="0"/>
        <v>7.845646955924046E-3</v>
      </c>
      <c r="R12" s="22">
        <f t="shared" si="1"/>
        <v>2.1073575814356538E-2</v>
      </c>
    </row>
    <row r="13" spans="2:18" x14ac:dyDescent="0.25">
      <c r="B13">
        <v>6105</v>
      </c>
      <c r="C13" s="3" t="s">
        <v>31</v>
      </c>
      <c r="D13" t="s">
        <v>22</v>
      </c>
      <c r="E13" t="s">
        <v>91</v>
      </c>
      <c r="F13" s="2">
        <v>277710988</v>
      </c>
      <c r="G13" s="4">
        <v>15</v>
      </c>
      <c r="H13" s="4">
        <v>139</v>
      </c>
      <c r="I13" s="4">
        <v>15.500497756172921</v>
      </c>
      <c r="J13" s="4">
        <v>143.63794587386906</v>
      </c>
      <c r="K13" s="13">
        <f>I13/'PIB, Empleo'!$C$5</f>
        <v>2.1982436960186008E-4</v>
      </c>
      <c r="L13" s="13">
        <f>J13/'PIB, Empleo'!$C$5</f>
        <v>2.03703915831057E-3</v>
      </c>
      <c r="M13" s="4">
        <v>2009.4275716435541</v>
      </c>
      <c r="N13" s="4">
        <v>18620.695497230266</v>
      </c>
      <c r="O13" s="13">
        <f>M13/'PIB, Empleo'!$C$3</f>
        <v>2.7631959175056307E-4</v>
      </c>
      <c r="P13" s="13">
        <f>N13/'PIB, Empleo'!$C$3</f>
        <v>2.5605615502218839E-3</v>
      </c>
      <c r="Q13" s="22">
        <f t="shared" si="0"/>
        <v>4.793705192338793E-3</v>
      </c>
      <c r="R13" s="22">
        <f t="shared" si="1"/>
        <v>3.7580950927509349E-2</v>
      </c>
    </row>
    <row r="14" spans="2:18" x14ac:dyDescent="0.25">
      <c r="B14">
        <v>6106</v>
      </c>
      <c r="C14" s="3" t="s">
        <v>31</v>
      </c>
      <c r="D14" t="s">
        <v>22</v>
      </c>
      <c r="E14" t="s">
        <v>35</v>
      </c>
      <c r="F14" s="2">
        <v>258145488</v>
      </c>
      <c r="G14" s="4">
        <v>3</v>
      </c>
      <c r="H14" s="4">
        <v>45</v>
      </c>
      <c r="I14" s="4">
        <v>3.1000995512345844</v>
      </c>
      <c r="J14" s="4">
        <v>46.501493268518765</v>
      </c>
      <c r="K14" s="13">
        <f>I14/'PIB, Empleo'!$C$5</f>
        <v>4.3964873920372017E-5</v>
      </c>
      <c r="L14" s="13">
        <f>J14/'PIB, Empleo'!$C$5</f>
        <v>6.5947310880558026E-4</v>
      </c>
      <c r="M14" s="4">
        <v>401.88551432871077</v>
      </c>
      <c r="N14" s="4">
        <v>6028.2827149306622</v>
      </c>
      <c r="O14" s="13">
        <f>M14/'PIB, Empleo'!$C$3</f>
        <v>5.5263918350112606E-5</v>
      </c>
      <c r="P14" s="13">
        <f>N14/'PIB, Empleo'!$C$3</f>
        <v>8.2895877525168921E-4</v>
      </c>
      <c r="Q14" s="22">
        <f t="shared" si="0"/>
        <v>1.0509467983090826E-3</v>
      </c>
      <c r="R14" s="22">
        <f t="shared" si="1"/>
        <v>1.4715358098074116E-2</v>
      </c>
    </row>
    <row r="15" spans="2:18" x14ac:dyDescent="0.25">
      <c r="B15">
        <v>6204</v>
      </c>
      <c r="C15" s="3" t="s">
        <v>31</v>
      </c>
      <c r="D15" t="s">
        <v>22</v>
      </c>
      <c r="E15" t="s">
        <v>90</v>
      </c>
      <c r="F15" s="2">
        <v>181629724</v>
      </c>
      <c r="G15" s="4">
        <v>133</v>
      </c>
      <c r="H15" s="4">
        <v>734</v>
      </c>
      <c r="I15" s="4">
        <v>137.4377467713999</v>
      </c>
      <c r="J15" s="4">
        <v>758.4910235353949</v>
      </c>
      <c r="K15" s="13">
        <f>I15/'PIB, Empleo'!$C$5</f>
        <v>1.949109410469826E-3</v>
      </c>
      <c r="L15" s="13">
        <f>J15/'PIB, Empleo'!$C$5</f>
        <v>1.0756739152517686E-2</v>
      </c>
      <c r="M15" s="4">
        <v>17816.924468572844</v>
      </c>
      <c r="N15" s="4">
        <v>98327.989172424568</v>
      </c>
      <c r="O15" s="13">
        <f>M15/'PIB, Empleo'!$C$3</f>
        <v>2.4500337135216588E-3</v>
      </c>
      <c r="P15" s="13">
        <f>N15/'PIB, Empleo'!$C$3</f>
        <v>1.3521238689660884E-2</v>
      </c>
      <c r="Q15" s="22">
        <f t="shared" si="0"/>
        <v>5.12162727616845E-2</v>
      </c>
      <c r="R15" s="22">
        <f t="shared" si="1"/>
        <v>0.15842156236126659</v>
      </c>
    </row>
    <row r="16" spans="2:18" x14ac:dyDescent="0.25">
      <c r="B16">
        <v>6109</v>
      </c>
      <c r="C16" s="3" t="s">
        <v>31</v>
      </c>
      <c r="D16" t="s">
        <v>22</v>
      </c>
      <c r="E16" t="s">
        <v>36</v>
      </c>
      <c r="F16" s="2">
        <v>139341300</v>
      </c>
      <c r="G16" s="4">
        <v>604</v>
      </c>
      <c r="H16" s="4">
        <v>2051</v>
      </c>
      <c r="I16" s="4">
        <v>624.15337631522959</v>
      </c>
      <c r="J16" s="4">
        <v>2119.4347265273773</v>
      </c>
      <c r="K16" s="13">
        <f>I16/'PIB, Empleo'!$C$5</f>
        <v>8.8515946159682321E-3</v>
      </c>
      <c r="L16" s="13">
        <f>J16/'PIB, Empleo'!$C$5</f>
        <v>3.0057318803560999E-2</v>
      </c>
      <c r="M16" s="4">
        <v>80912.950218180442</v>
      </c>
      <c r="N16" s="4">
        <v>274755.72996272863</v>
      </c>
      <c r="O16" s="13">
        <f>M16/'PIB, Empleo'!$C$3</f>
        <v>1.1126468894489339E-2</v>
      </c>
      <c r="P16" s="13">
        <f>N16/'PIB, Empleo'!$C$3</f>
        <v>3.7782098845360323E-2</v>
      </c>
      <c r="Q16" s="22">
        <f t="shared" si="0"/>
        <v>0.16439615877555691</v>
      </c>
      <c r="R16" s="22">
        <f t="shared" si="1"/>
        <v>0.2845959233755686</v>
      </c>
    </row>
    <row r="17" spans="2:18" x14ac:dyDescent="0.25">
      <c r="B17">
        <v>6104</v>
      </c>
      <c r="C17" s="3" t="s">
        <v>31</v>
      </c>
      <c r="D17" t="s">
        <v>22</v>
      </c>
      <c r="E17" t="s">
        <v>92</v>
      </c>
      <c r="F17" s="2">
        <v>58756804</v>
      </c>
      <c r="G17" s="4">
        <v>103</v>
      </c>
      <c r="H17" s="4">
        <v>417</v>
      </c>
      <c r="I17" s="4">
        <v>106.43675125905405</v>
      </c>
      <c r="J17" s="4">
        <v>430.91383762160717</v>
      </c>
      <c r="K17" s="13">
        <f>I17/'PIB, Empleo'!$C$5</f>
        <v>1.5094606712661056E-3</v>
      </c>
      <c r="L17" s="13">
        <f>J17/'PIB, Empleo'!$C$5</f>
        <v>6.1111174749317095E-3</v>
      </c>
      <c r="M17" s="4">
        <v>13798.069325285738</v>
      </c>
      <c r="N17" s="4">
        <v>55862.086491690803</v>
      </c>
      <c r="O17" s="13">
        <f>M17/'PIB, Empleo'!$C$3</f>
        <v>1.8973945300205331E-3</v>
      </c>
      <c r="P17" s="13">
        <f>N17/'PIB, Empleo'!$C$3</f>
        <v>7.6816846506656527E-3</v>
      </c>
      <c r="Q17" s="22">
        <f t="shared" si="0"/>
        <v>9.6433301005958816E-2</v>
      </c>
      <c r="R17" s="22">
        <f t="shared" si="1"/>
        <v>0.20941448992929201</v>
      </c>
    </row>
    <row r="18" spans="2:18" x14ac:dyDescent="0.25">
      <c r="B18">
        <v>6203</v>
      </c>
      <c r="C18" s="3" t="s">
        <v>31</v>
      </c>
      <c r="D18" t="s">
        <v>22</v>
      </c>
      <c r="E18" t="s">
        <v>15</v>
      </c>
      <c r="F18" s="2">
        <v>32581139</v>
      </c>
      <c r="G18" s="4">
        <v>17</v>
      </c>
      <c r="H18" s="4">
        <v>142</v>
      </c>
      <c r="I18" s="4">
        <v>17.567230790329312</v>
      </c>
      <c r="J18" s="4">
        <v>146.73804542510365</v>
      </c>
      <c r="K18" s="13">
        <f>I18/'PIB, Empleo'!$C$5</f>
        <v>2.4913428554877476E-4</v>
      </c>
      <c r="L18" s="13">
        <f>J18/'PIB, Empleo'!$C$5</f>
        <v>2.0810040322309419E-3</v>
      </c>
      <c r="M18" s="4">
        <v>2277.3512478626944</v>
      </c>
      <c r="N18" s="4">
        <v>19022.581011558977</v>
      </c>
      <c r="O18" s="13">
        <f>M18/'PIB, Empleo'!$C$3</f>
        <v>3.1316220398397145E-4</v>
      </c>
      <c r="P18" s="13">
        <f>N18/'PIB, Empleo'!$C$3</f>
        <v>2.6158254685719967E-3</v>
      </c>
      <c r="Q18" s="22">
        <f t="shared" si="0"/>
        <v>3.8908487339294862E-2</v>
      </c>
      <c r="R18" s="22">
        <f t="shared" si="1"/>
        <v>0.16486487775612968</v>
      </c>
    </row>
    <row r="19" spans="2:18" x14ac:dyDescent="0.25">
      <c r="B19">
        <v>3923</v>
      </c>
      <c r="C19" s="3" t="s">
        <v>31</v>
      </c>
      <c r="D19" t="s">
        <v>21</v>
      </c>
      <c r="E19" t="s">
        <v>93</v>
      </c>
      <c r="F19" s="2">
        <v>126316302</v>
      </c>
      <c r="G19" s="4">
        <v>22</v>
      </c>
      <c r="H19" s="4">
        <v>74</v>
      </c>
      <c r="I19" s="4">
        <v>22.734063375720282</v>
      </c>
      <c r="J19" s="4">
        <v>76.469122263786403</v>
      </c>
      <c r="K19" s="13">
        <f>I19/'PIB, Empleo'!$C$5</f>
        <v>3.2240907541606143E-4</v>
      </c>
      <c r="L19" s="13">
        <f>J19/'PIB, Empleo'!$C$5</f>
        <v>1.0844668900358428E-3</v>
      </c>
      <c r="M19" s="4">
        <v>2947.1604384105458</v>
      </c>
      <c r="N19" s="4">
        <v>9913.1760201081997</v>
      </c>
      <c r="O19" s="13">
        <f>M19/'PIB, Empleo'!$C$3</f>
        <v>4.0526873456749247E-4</v>
      </c>
      <c r="P19" s="13">
        <f>N19/'PIB, Empleo'!$C$3</f>
        <v>1.363176652636111E-3</v>
      </c>
      <c r="Q19" s="22">
        <f t="shared" si="0"/>
        <v>1.4703233110114011E-2</v>
      </c>
      <c r="R19" s="22">
        <f t="shared" si="1"/>
        <v>4.2809963410747498E-2</v>
      </c>
    </row>
    <row r="20" spans="2:18" x14ac:dyDescent="0.25">
      <c r="B20">
        <v>8418</v>
      </c>
      <c r="C20" s="3" t="s">
        <v>31</v>
      </c>
      <c r="D20" t="s">
        <v>24</v>
      </c>
      <c r="E20" t="s">
        <v>13</v>
      </c>
      <c r="F20" s="2">
        <v>47212799</v>
      </c>
      <c r="G20" s="4">
        <v>17</v>
      </c>
      <c r="H20" s="4">
        <v>47</v>
      </c>
      <c r="I20" s="4">
        <v>17.567230790329312</v>
      </c>
      <c r="J20" s="4">
        <v>48.56822630267515</v>
      </c>
      <c r="K20" s="13">
        <f>I20/'PIB, Empleo'!$C$5</f>
        <v>2.4913428554877476E-4</v>
      </c>
      <c r="L20" s="13">
        <f>J20/'PIB, Empleo'!$C$5</f>
        <v>6.8878302475249486E-4</v>
      </c>
      <c r="M20" s="4">
        <v>2277.3512478626944</v>
      </c>
      <c r="N20" s="4">
        <v>6296.2063911498026</v>
      </c>
      <c r="O20" s="13">
        <f>M20/'PIB, Empleo'!$C$3</f>
        <v>3.1316220398397145E-4</v>
      </c>
      <c r="P20" s="13">
        <f>N20/'PIB, Empleo'!$C$3</f>
        <v>8.6580138748509753E-4</v>
      </c>
      <c r="Q20" s="22">
        <f t="shared" si="0"/>
        <v>2.8352448874757297E-2</v>
      </c>
      <c r="R20" s="22">
        <f t="shared" si="1"/>
        <v>6.4822666219463754E-2</v>
      </c>
    </row>
    <row r="21" spans="2:18" x14ac:dyDescent="0.25">
      <c r="B21">
        <v>2103</v>
      </c>
      <c r="C21" s="3" t="s">
        <v>31</v>
      </c>
      <c r="D21" t="s">
        <v>19</v>
      </c>
      <c r="E21" t="s">
        <v>95</v>
      </c>
      <c r="F21" s="2">
        <v>94942757</v>
      </c>
      <c r="G21" s="4">
        <v>11</v>
      </c>
      <c r="H21" s="4">
        <v>20</v>
      </c>
      <c r="I21" s="4">
        <v>11.367031687860141</v>
      </c>
      <c r="J21" s="4">
        <v>20.667330341563893</v>
      </c>
      <c r="K21" s="13">
        <f>I21/'PIB, Empleo'!$C$5</f>
        <v>1.6120453770803071E-4</v>
      </c>
      <c r="L21" s="13">
        <f>J21/'PIB, Empleo'!$C$5</f>
        <v>2.9309915946914677E-4</v>
      </c>
      <c r="M21" s="4">
        <v>1473.5802192052729</v>
      </c>
      <c r="N21" s="4">
        <v>2679.2367621914054</v>
      </c>
      <c r="O21" s="13">
        <f>M21/'PIB, Empleo'!$C$3</f>
        <v>2.0263436728374623E-4</v>
      </c>
      <c r="P21" s="13">
        <f>N21/'PIB, Empleo'!$C$3</f>
        <v>3.6842612233408409E-4</v>
      </c>
      <c r="Q21" s="22">
        <f t="shared" si="0"/>
        <v>1.0015712826524803E-2</v>
      </c>
      <c r="R21" s="22">
        <f t="shared" si="1"/>
        <v>1.753006899786258E-2</v>
      </c>
    </row>
    <row r="22" spans="2:18" x14ac:dyDescent="0.25">
      <c r="B22">
        <v>2309</v>
      </c>
      <c r="C22" s="3" t="s">
        <v>31</v>
      </c>
      <c r="D22" t="s">
        <v>19</v>
      </c>
      <c r="E22" t="s">
        <v>8</v>
      </c>
      <c r="F22" s="2">
        <v>82839440</v>
      </c>
      <c r="G22" s="4">
        <v>16</v>
      </c>
      <c r="H22" s="4">
        <v>61</v>
      </c>
      <c r="I22" s="4">
        <v>16.533864273251115</v>
      </c>
      <c r="J22" s="4">
        <v>63.035357541769876</v>
      </c>
      <c r="K22" s="13">
        <f>I22/'PIB, Empleo'!$C$5</f>
        <v>2.3447932757531741E-4</v>
      </c>
      <c r="L22" s="13">
        <f>J22/'PIB, Empleo'!$C$5</f>
        <v>8.9395243638089761E-4</v>
      </c>
      <c r="M22" s="4">
        <v>2143.3894097531243</v>
      </c>
      <c r="N22" s="4">
        <v>8171.672124683786</v>
      </c>
      <c r="O22" s="13">
        <f>M22/'PIB, Empleo'!$C$3</f>
        <v>2.9474089786726723E-4</v>
      </c>
      <c r="P22" s="13">
        <f>N22/'PIB, Empleo'!$C$3</f>
        <v>1.1236996731189563E-3</v>
      </c>
      <c r="Q22" s="22">
        <f t="shared" si="0"/>
        <v>1.6183413621436937E-2</v>
      </c>
      <c r="R22" s="22">
        <f t="shared" si="1"/>
        <v>5.1442505862473897E-2</v>
      </c>
    </row>
    <row r="23" spans="2:18" x14ac:dyDescent="0.25">
      <c r="B23">
        <v>2106</v>
      </c>
      <c r="C23" s="3" t="s">
        <v>31</v>
      </c>
      <c r="D23" t="s">
        <v>19</v>
      </c>
      <c r="E23" t="s">
        <v>94</v>
      </c>
      <c r="F23" s="2">
        <v>45557629</v>
      </c>
      <c r="G23" s="4">
        <v>24</v>
      </c>
      <c r="H23" s="4">
        <v>83</v>
      </c>
      <c r="I23" s="4">
        <v>24.800796409876675</v>
      </c>
      <c r="J23" s="4">
        <v>85.769420917490166</v>
      </c>
      <c r="K23" s="13">
        <f>I23/'PIB, Empleo'!$C$5</f>
        <v>3.5171899136297614E-4</v>
      </c>
      <c r="L23" s="13">
        <f>J23/'PIB, Empleo'!$C$5</f>
        <v>1.2163615117969592E-3</v>
      </c>
      <c r="M23" s="4">
        <v>3215.0841146296862</v>
      </c>
      <c r="N23" s="4">
        <v>11118.832563094333</v>
      </c>
      <c r="O23" s="13">
        <f>M23/'PIB, Empleo'!$C$3</f>
        <v>4.4211134680090085E-4</v>
      </c>
      <c r="P23" s="13">
        <f>N23/'PIB, Empleo'!$C$3</f>
        <v>1.528968407686449E-3</v>
      </c>
      <c r="Q23" s="22">
        <f t="shared" si="0"/>
        <v>3.9220260549006181E-2</v>
      </c>
      <c r="R23" s="22">
        <f t="shared" si="1"/>
        <v>9.8899271566408986E-2</v>
      </c>
    </row>
    <row r="24" spans="2:18" x14ac:dyDescent="0.25">
      <c r="B24">
        <v>3402</v>
      </c>
      <c r="C24" s="3" t="s">
        <v>31</v>
      </c>
      <c r="D24" t="s">
        <v>20</v>
      </c>
      <c r="E24" t="s">
        <v>10</v>
      </c>
      <c r="F24" s="2">
        <v>115641916</v>
      </c>
      <c r="G24" s="4">
        <v>234</v>
      </c>
      <c r="H24" s="4">
        <v>444</v>
      </c>
      <c r="I24" s="4">
        <v>241.80776499629755</v>
      </c>
      <c r="J24" s="4">
        <v>458.81473358271847</v>
      </c>
      <c r="K24" s="13">
        <f>I24/'PIB, Empleo'!$C$5</f>
        <v>3.429260165789017E-3</v>
      </c>
      <c r="L24" s="13">
        <f>J24/'PIB, Empleo'!$C$5</f>
        <v>6.5068013402150588E-3</v>
      </c>
      <c r="M24" s="4">
        <v>31347.070117639443</v>
      </c>
      <c r="N24" s="4">
        <v>59479.056120649198</v>
      </c>
      <c r="O24" s="13">
        <f>M24/'PIB, Empleo'!$C$3</f>
        <v>4.3105856313087835E-3</v>
      </c>
      <c r="P24" s="13">
        <f>N24/'PIB, Empleo'!$C$3</f>
        <v>8.1790599158166662E-3</v>
      </c>
      <c r="Q24" s="22">
        <f t="shared" si="0"/>
        <v>0.10581522433784896</v>
      </c>
      <c r="R24" s="22">
        <f t="shared" si="1"/>
        <v>0.15412829089762203</v>
      </c>
    </row>
    <row r="25" spans="2:18" x14ac:dyDescent="0.25">
      <c r="E25" s="15" t="s">
        <v>46</v>
      </c>
      <c r="F25" s="16">
        <f>SUM(F5:F24)</f>
        <v>3262613837</v>
      </c>
      <c r="G25" s="16">
        <f t="shared" ref="G25:H25" si="2">SUM(G5:G24)</f>
        <v>1764.1399999999999</v>
      </c>
      <c r="H25" s="16">
        <f t="shared" si="2"/>
        <v>5383.4</v>
      </c>
      <c r="I25" s="16">
        <v>1841.1097092980697</v>
      </c>
      <c r="J25" s="16">
        <v>5599.0874777299859</v>
      </c>
      <c r="K25" s="18">
        <f>I25/'PIB, Empleo'!$C$5</f>
        <v>2.6110179658787792E-2</v>
      </c>
      <c r="L25" s="18">
        <f>J25/'PIB, Empleo'!$C$5</f>
        <v>7.9404925861010014E-2</v>
      </c>
      <c r="M25" s="16">
        <v>318767.98378265993</v>
      </c>
      <c r="N25" s="16">
        <v>885364.49165559001</v>
      </c>
      <c r="O25" s="18">
        <f>M25/'PIB, Empleo'!$C$3</f>
        <v>4.3834294096965466E-2</v>
      </c>
      <c r="P25" s="18">
        <f>N25/'PIB, Empleo'!$C$3</f>
        <v>0.12174788399296134</v>
      </c>
      <c r="Q25" s="23">
        <f>((($F25+G25*1000000)/$F25)^(1/(2030-2020)))-1</f>
        <v>4.4172363606746146E-2</v>
      </c>
      <c r="R25" s="23">
        <f>((($F25+H25*1000000)/$F25)^(1/(2030-2020)))-1</f>
        <v>0.1023640082481212</v>
      </c>
    </row>
  </sheetData>
  <autoFilter ref="B4:N4" xr:uid="{5920CC23-5DBB-4BF3-905E-68ED822BB0F2}"/>
  <mergeCells count="6">
    <mergeCell ref="O3:P3"/>
    <mergeCell ref="Q2:R2"/>
    <mergeCell ref="G2:H2"/>
    <mergeCell ref="I2:J2"/>
    <mergeCell ref="M2:N2"/>
    <mergeCell ref="O2:P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5378-210C-4988-8CE2-0E777CB69067}">
  <dimension ref="A5:J52"/>
  <sheetViews>
    <sheetView zoomScale="68" workbookViewId="0">
      <selection activeCell="F10" sqref="F10"/>
    </sheetView>
  </sheetViews>
  <sheetFormatPr baseColWidth="10" defaultColWidth="8.796875" defaultRowHeight="13.8" x14ac:dyDescent="0.25"/>
  <cols>
    <col min="2" max="2" width="13.69921875" bestFit="1" customWidth="1"/>
    <col min="3" max="3" width="33.69921875" bestFit="1" customWidth="1"/>
    <col min="4" max="5" width="16" bestFit="1" customWidth="1"/>
    <col min="6" max="6" width="17.19921875" bestFit="1" customWidth="1"/>
    <col min="9" max="10" width="9.69921875" bestFit="1" customWidth="1"/>
  </cols>
  <sheetData>
    <row r="5" spans="2:10" ht="13.95" customHeight="1" x14ac:dyDescent="0.25">
      <c r="D5" s="25" t="s">
        <v>25</v>
      </c>
      <c r="E5" s="25"/>
      <c r="F5" s="30" t="s">
        <v>108</v>
      </c>
      <c r="G5" s="30"/>
    </row>
    <row r="6" spans="2:10" x14ac:dyDescent="0.25">
      <c r="D6" s="6" t="s">
        <v>109</v>
      </c>
      <c r="E6" s="7"/>
      <c r="F6" s="19" t="s">
        <v>107</v>
      </c>
      <c r="G6" s="19"/>
    </row>
    <row r="7" spans="2:10" ht="14.4" x14ac:dyDescent="0.3">
      <c r="B7" s="21" t="s">
        <v>100</v>
      </c>
      <c r="C7" s="21" t="s">
        <v>120</v>
      </c>
      <c r="D7" s="21" t="s">
        <v>59</v>
      </c>
      <c r="E7" s="21" t="s">
        <v>60</v>
      </c>
      <c r="F7" s="1" t="s">
        <v>103</v>
      </c>
      <c r="G7" s="1" t="s">
        <v>104</v>
      </c>
    </row>
    <row r="8" spans="2:10" x14ac:dyDescent="0.25">
      <c r="B8" t="s">
        <v>69</v>
      </c>
      <c r="C8" s="12">
        <v>2223352348</v>
      </c>
      <c r="D8" s="12">
        <v>1410862380.4783051</v>
      </c>
      <c r="E8" s="12">
        <v>4649798747.9704494</v>
      </c>
      <c r="F8" s="22">
        <f>IFERROR(((($C8+D8)/$C8)^(1/(2030-2019)))-1,"")</f>
        <v>4.5683386770416945E-2</v>
      </c>
      <c r="G8" s="22">
        <f>IFERROR(((($C8+E8)/$C8)^(1/(2030-2019)))-1,"")</f>
        <v>0.10804876120827345</v>
      </c>
      <c r="I8" s="4"/>
      <c r="J8" s="4"/>
    </row>
    <row r="9" spans="2:10" x14ac:dyDescent="0.25">
      <c r="B9" t="s">
        <v>70</v>
      </c>
      <c r="C9" s="12">
        <v>261132579</v>
      </c>
      <c r="D9" s="12">
        <v>89179462.147047758</v>
      </c>
      <c r="E9" s="12">
        <v>129497981.42118624</v>
      </c>
      <c r="F9" s="22">
        <f t="shared" ref="F9:F23" si="0">IFERROR(((($C9+D9)/$C9)^(1/(2030-2019)))-1,"")</f>
        <v>2.706860767915753E-2</v>
      </c>
      <c r="G9" s="22">
        <f t="shared" ref="G9:G23" si="1">IFERROR(((($C9+E9)/$C9)^(1/(2030-2019)))-1,"")</f>
        <v>3.7290663699490745E-2</v>
      </c>
      <c r="I9" s="31"/>
      <c r="J9" s="31"/>
    </row>
    <row r="10" spans="2:10" x14ac:dyDescent="0.25">
      <c r="B10" t="s">
        <v>72</v>
      </c>
      <c r="C10" s="12">
        <v>25243812</v>
      </c>
      <c r="D10" s="12">
        <v>14779054.202898195</v>
      </c>
      <c r="E10" s="12">
        <v>113073290.26236553</v>
      </c>
      <c r="F10" s="22">
        <f t="shared" si="0"/>
        <v>4.2787340070052915E-2</v>
      </c>
      <c r="G10" s="22">
        <f t="shared" si="1"/>
        <v>0.16723002233675466</v>
      </c>
    </row>
    <row r="11" spans="2:10" x14ac:dyDescent="0.25">
      <c r="B11" t="s">
        <v>87</v>
      </c>
      <c r="C11" s="12">
        <v>21164073</v>
      </c>
      <c r="D11" s="12">
        <v>3183710.9023826532</v>
      </c>
      <c r="E11" s="12">
        <v>23162144.810967084</v>
      </c>
      <c r="F11" s="22">
        <f t="shared" si="0"/>
        <v>1.2821109222507454E-2</v>
      </c>
      <c r="G11" s="22">
        <f t="shared" si="1"/>
        <v>6.9516286366418933E-2</v>
      </c>
    </row>
    <row r="12" spans="2:10" x14ac:dyDescent="0.25">
      <c r="B12" t="s">
        <v>71</v>
      </c>
      <c r="C12" s="12">
        <v>19658210</v>
      </c>
      <c r="D12" s="12">
        <v>6153282.9335726341</v>
      </c>
      <c r="E12" s="12">
        <v>69400732.386967421</v>
      </c>
      <c r="F12" s="22">
        <f t="shared" si="0"/>
        <v>2.5065793509294609E-2</v>
      </c>
      <c r="G12" s="22">
        <f t="shared" si="1"/>
        <v>0.14722474456571888</v>
      </c>
    </row>
    <row r="13" spans="2:10" x14ac:dyDescent="0.25">
      <c r="B13" t="s">
        <v>85</v>
      </c>
      <c r="C13" s="12">
        <v>18482744</v>
      </c>
      <c r="D13" s="12">
        <v>248516610.51937151</v>
      </c>
      <c r="E13" s="12">
        <v>437304860.09847319</v>
      </c>
      <c r="F13" s="22">
        <f t="shared" si="0"/>
        <v>0.27476828819800625</v>
      </c>
      <c r="G13" s="22">
        <f t="shared" si="1"/>
        <v>0.33827417233156032</v>
      </c>
    </row>
    <row r="14" spans="2:10" x14ac:dyDescent="0.25">
      <c r="B14" t="s">
        <v>83</v>
      </c>
      <c r="C14" s="12">
        <v>13909147</v>
      </c>
      <c r="D14" s="12">
        <v>9119544.6396697313</v>
      </c>
      <c r="E14" s="12">
        <v>32408040.286568493</v>
      </c>
      <c r="F14" s="22">
        <f t="shared" si="0"/>
        <v>4.6902535409087065E-2</v>
      </c>
      <c r="G14" s="22">
        <f t="shared" si="1"/>
        <v>0.11556453281555346</v>
      </c>
    </row>
    <row r="15" spans="2:10" x14ac:dyDescent="0.25">
      <c r="B15" t="s">
        <v>73</v>
      </c>
      <c r="C15" s="12">
        <v>1834264</v>
      </c>
      <c r="D15" s="12">
        <v>1724055.3014328436</v>
      </c>
      <c r="E15" s="12">
        <v>8566153.0181418508</v>
      </c>
      <c r="F15" s="22">
        <f t="shared" si="0"/>
        <v>6.2091902205687832E-2</v>
      </c>
      <c r="G15" s="22">
        <f t="shared" si="1"/>
        <v>0.17086839352598759</v>
      </c>
    </row>
    <row r="16" spans="2:10" x14ac:dyDescent="0.25">
      <c r="B16" t="s">
        <v>81</v>
      </c>
      <c r="C16" s="12">
        <v>883681</v>
      </c>
      <c r="D16" s="12">
        <v>2046534.9347396826</v>
      </c>
      <c r="E16" s="12">
        <v>10253410.08553567</v>
      </c>
      <c r="F16" s="22">
        <f t="shared" si="0"/>
        <v>0.11513551168466818</v>
      </c>
      <c r="G16" s="22">
        <f t="shared" si="1"/>
        <v>0.25905092329164403</v>
      </c>
    </row>
    <row r="17" spans="1:8" x14ac:dyDescent="0.25">
      <c r="B17" t="s">
        <v>88</v>
      </c>
      <c r="C17" s="12">
        <v>733306</v>
      </c>
      <c r="D17" s="12">
        <v>180571.2369115334</v>
      </c>
      <c r="E17" s="12">
        <v>2456139.2327367524</v>
      </c>
      <c r="F17" s="22">
        <f t="shared" si="0"/>
        <v>2.021369112968685E-2</v>
      </c>
      <c r="G17" s="22">
        <f t="shared" si="1"/>
        <v>0.14298118868431509</v>
      </c>
    </row>
    <row r="18" spans="1:8" x14ac:dyDescent="0.25">
      <c r="B18" t="s">
        <v>77</v>
      </c>
      <c r="C18" s="12">
        <v>99659</v>
      </c>
      <c r="D18" s="12">
        <v>136027.71414772799</v>
      </c>
      <c r="E18" s="12">
        <v>140852.65712810427</v>
      </c>
      <c r="F18" s="22">
        <f t="shared" si="0"/>
        <v>8.1392882878292827E-2</v>
      </c>
      <c r="G18" s="22">
        <f t="shared" si="1"/>
        <v>8.338695135419405E-2</v>
      </c>
    </row>
    <row r="19" spans="1:8" x14ac:dyDescent="0.25">
      <c r="B19" t="s">
        <v>76</v>
      </c>
      <c r="C19" s="12">
        <v>35984</v>
      </c>
      <c r="D19" s="12">
        <v>1661.5907408955609</v>
      </c>
      <c r="E19" s="12">
        <v>20021.217104619609</v>
      </c>
      <c r="F19" s="22">
        <f t="shared" si="0"/>
        <v>4.112199290245977E-3</v>
      </c>
      <c r="G19" s="22">
        <f t="shared" si="1"/>
        <v>4.1035088707710887E-2</v>
      </c>
    </row>
    <row r="20" spans="1:8" x14ac:dyDescent="0.25">
      <c r="B20" t="s">
        <v>82</v>
      </c>
      <c r="C20" s="12">
        <v>11472</v>
      </c>
      <c r="D20" s="12">
        <v>535626.04653304804</v>
      </c>
      <c r="E20" s="12">
        <v>874164.93371094856</v>
      </c>
      <c r="F20" s="22">
        <f t="shared" si="0"/>
        <v>0.42096762822627332</v>
      </c>
      <c r="G20" s="22">
        <f t="shared" si="1"/>
        <v>0.48457282784234135</v>
      </c>
    </row>
    <row r="21" spans="1:8" x14ac:dyDescent="0.25">
      <c r="F21" s="22" t="str">
        <f t="shared" si="0"/>
        <v/>
      </c>
      <c r="G21" s="22" t="str">
        <f t="shared" si="1"/>
        <v/>
      </c>
    </row>
    <row r="22" spans="1:8" x14ac:dyDescent="0.25">
      <c r="F22" s="22" t="str">
        <f t="shared" si="0"/>
        <v/>
      </c>
      <c r="G22" s="22" t="str">
        <f t="shared" si="1"/>
        <v/>
      </c>
    </row>
    <row r="23" spans="1:8" x14ac:dyDescent="0.25">
      <c r="F23" s="22" t="str">
        <f t="shared" si="0"/>
        <v/>
      </c>
      <c r="G23" s="22" t="str">
        <f t="shared" si="1"/>
        <v/>
      </c>
    </row>
    <row r="24" spans="1:8" x14ac:dyDescent="0.25">
      <c r="C24" s="12"/>
      <c r="D24" s="12"/>
      <c r="E24" s="12"/>
      <c r="F24" s="22"/>
      <c r="G24" s="22"/>
      <c r="H24" s="22"/>
    </row>
    <row r="25" spans="1:8" x14ac:dyDescent="0.25">
      <c r="G25" s="22"/>
      <c r="H25" s="22"/>
    </row>
    <row r="26" spans="1:8" x14ac:dyDescent="0.25">
      <c r="G26" s="22" t="str">
        <f t="shared" ref="G26:G52" si="2">IFERROR(((($D26+E26)/$D26)^(1/(2030-2019)))-1,"")</f>
        <v/>
      </c>
      <c r="H26" s="22" t="str">
        <f t="shared" ref="H26:H52" si="3">IFERROR(((($D26+F26)/$D26)^(1/(2030-2019)))-1,"")</f>
        <v/>
      </c>
    </row>
    <row r="27" spans="1:8" x14ac:dyDescent="0.25">
      <c r="G27" s="22" t="str">
        <f t="shared" si="2"/>
        <v/>
      </c>
      <c r="H27" s="22" t="str">
        <f t="shared" si="3"/>
        <v/>
      </c>
    </row>
    <row r="28" spans="1:8" x14ac:dyDescent="0.25">
      <c r="G28" s="22" t="str">
        <f t="shared" si="2"/>
        <v/>
      </c>
      <c r="H28" s="22" t="str">
        <f t="shared" si="3"/>
        <v/>
      </c>
    </row>
    <row r="29" spans="1:8" x14ac:dyDescent="0.25">
      <c r="A29" t="str">
        <f t="shared" ref="A29:A52" si="4">B29&amp;C29</f>
        <v/>
      </c>
      <c r="G29" s="22" t="str">
        <f t="shared" si="2"/>
        <v/>
      </c>
      <c r="H29" s="22" t="str">
        <f t="shared" si="3"/>
        <v/>
      </c>
    </row>
    <row r="30" spans="1:8" x14ac:dyDescent="0.25">
      <c r="A30" t="str">
        <f t="shared" si="4"/>
        <v/>
      </c>
      <c r="G30" s="22" t="str">
        <f t="shared" si="2"/>
        <v/>
      </c>
      <c r="H30" s="22" t="str">
        <f t="shared" si="3"/>
        <v/>
      </c>
    </row>
    <row r="31" spans="1:8" x14ac:dyDescent="0.25">
      <c r="A31" t="str">
        <f t="shared" si="4"/>
        <v/>
      </c>
      <c r="G31" s="22" t="str">
        <f t="shared" si="2"/>
        <v/>
      </c>
      <c r="H31" s="22" t="str">
        <f t="shared" si="3"/>
        <v/>
      </c>
    </row>
    <row r="32" spans="1:8" x14ac:dyDescent="0.25">
      <c r="A32" t="str">
        <f t="shared" si="4"/>
        <v/>
      </c>
      <c r="G32" s="22" t="str">
        <f t="shared" si="2"/>
        <v/>
      </c>
      <c r="H32" s="22" t="str">
        <f t="shared" si="3"/>
        <v/>
      </c>
    </row>
    <row r="33" spans="1:8" x14ac:dyDescent="0.25">
      <c r="A33" t="str">
        <f t="shared" si="4"/>
        <v/>
      </c>
      <c r="G33" s="22" t="str">
        <f t="shared" si="2"/>
        <v/>
      </c>
      <c r="H33" s="22" t="str">
        <f t="shared" si="3"/>
        <v/>
      </c>
    </row>
    <row r="34" spans="1:8" x14ac:dyDescent="0.25">
      <c r="A34" t="str">
        <f t="shared" si="4"/>
        <v/>
      </c>
      <c r="G34" s="22" t="str">
        <f t="shared" si="2"/>
        <v/>
      </c>
      <c r="H34" s="22" t="str">
        <f t="shared" si="3"/>
        <v/>
      </c>
    </row>
    <row r="35" spans="1:8" x14ac:dyDescent="0.25">
      <c r="A35" t="str">
        <f t="shared" si="4"/>
        <v/>
      </c>
      <c r="G35" s="22" t="str">
        <f t="shared" si="2"/>
        <v/>
      </c>
      <c r="H35" s="22" t="str">
        <f t="shared" si="3"/>
        <v/>
      </c>
    </row>
    <row r="36" spans="1:8" x14ac:dyDescent="0.25">
      <c r="A36" t="str">
        <f t="shared" si="4"/>
        <v/>
      </c>
      <c r="G36" s="22" t="str">
        <f t="shared" si="2"/>
        <v/>
      </c>
      <c r="H36" s="22" t="str">
        <f t="shared" si="3"/>
        <v/>
      </c>
    </row>
    <row r="37" spans="1:8" x14ac:dyDescent="0.25">
      <c r="A37" t="str">
        <f t="shared" si="4"/>
        <v/>
      </c>
      <c r="G37" s="22" t="str">
        <f t="shared" si="2"/>
        <v/>
      </c>
      <c r="H37" s="22" t="str">
        <f t="shared" si="3"/>
        <v/>
      </c>
    </row>
    <row r="38" spans="1:8" x14ac:dyDescent="0.25">
      <c r="A38" t="str">
        <f t="shared" si="4"/>
        <v/>
      </c>
      <c r="G38" s="22" t="str">
        <f t="shared" si="2"/>
        <v/>
      </c>
      <c r="H38" s="22" t="str">
        <f t="shared" si="3"/>
        <v/>
      </c>
    </row>
    <row r="39" spans="1:8" x14ac:dyDescent="0.25">
      <c r="A39" t="str">
        <f t="shared" si="4"/>
        <v/>
      </c>
      <c r="G39" s="22" t="str">
        <f t="shared" si="2"/>
        <v/>
      </c>
      <c r="H39" s="22" t="str">
        <f t="shared" si="3"/>
        <v/>
      </c>
    </row>
    <row r="40" spans="1:8" x14ac:dyDescent="0.25">
      <c r="A40" t="str">
        <f t="shared" si="4"/>
        <v/>
      </c>
      <c r="G40" s="22" t="str">
        <f t="shared" si="2"/>
        <v/>
      </c>
      <c r="H40" s="22" t="str">
        <f t="shared" si="3"/>
        <v/>
      </c>
    </row>
    <row r="41" spans="1:8" x14ac:dyDescent="0.25">
      <c r="A41" t="str">
        <f t="shared" si="4"/>
        <v/>
      </c>
      <c r="G41" s="22" t="str">
        <f t="shared" si="2"/>
        <v/>
      </c>
      <c r="H41" s="22" t="str">
        <f t="shared" si="3"/>
        <v/>
      </c>
    </row>
    <row r="42" spans="1:8" x14ac:dyDescent="0.25">
      <c r="A42" t="str">
        <f t="shared" si="4"/>
        <v/>
      </c>
      <c r="G42" s="22" t="str">
        <f t="shared" si="2"/>
        <v/>
      </c>
      <c r="H42" s="22" t="str">
        <f t="shared" si="3"/>
        <v/>
      </c>
    </row>
    <row r="43" spans="1:8" x14ac:dyDescent="0.25">
      <c r="A43" t="str">
        <f t="shared" si="4"/>
        <v/>
      </c>
      <c r="G43" s="22" t="str">
        <f t="shared" si="2"/>
        <v/>
      </c>
      <c r="H43" s="22" t="str">
        <f t="shared" si="3"/>
        <v/>
      </c>
    </row>
    <row r="44" spans="1:8" x14ac:dyDescent="0.25">
      <c r="A44" t="str">
        <f t="shared" si="4"/>
        <v/>
      </c>
      <c r="G44" s="22" t="str">
        <f t="shared" si="2"/>
        <v/>
      </c>
      <c r="H44" s="22" t="str">
        <f t="shared" si="3"/>
        <v/>
      </c>
    </row>
    <row r="45" spans="1:8" x14ac:dyDescent="0.25">
      <c r="A45" t="str">
        <f t="shared" si="4"/>
        <v/>
      </c>
      <c r="G45" s="22" t="str">
        <f t="shared" si="2"/>
        <v/>
      </c>
      <c r="H45" s="22" t="str">
        <f t="shared" si="3"/>
        <v/>
      </c>
    </row>
    <row r="46" spans="1:8" x14ac:dyDescent="0.25">
      <c r="A46" t="str">
        <f t="shared" si="4"/>
        <v/>
      </c>
      <c r="G46" s="22" t="str">
        <f t="shared" si="2"/>
        <v/>
      </c>
      <c r="H46" s="22" t="str">
        <f t="shared" si="3"/>
        <v/>
      </c>
    </row>
    <row r="47" spans="1:8" x14ac:dyDescent="0.25">
      <c r="A47" t="str">
        <f t="shared" si="4"/>
        <v/>
      </c>
      <c r="G47" s="22" t="str">
        <f t="shared" si="2"/>
        <v/>
      </c>
      <c r="H47" s="22" t="str">
        <f t="shared" si="3"/>
        <v/>
      </c>
    </row>
    <row r="48" spans="1:8" x14ac:dyDescent="0.25">
      <c r="A48" t="str">
        <f t="shared" si="4"/>
        <v/>
      </c>
      <c r="G48" s="22" t="str">
        <f t="shared" si="2"/>
        <v/>
      </c>
      <c r="H48" s="22" t="str">
        <f t="shared" si="3"/>
        <v/>
      </c>
    </row>
    <row r="49" spans="1:8" x14ac:dyDescent="0.25">
      <c r="A49" t="str">
        <f t="shared" si="4"/>
        <v/>
      </c>
      <c r="G49" s="22" t="str">
        <f t="shared" si="2"/>
        <v/>
      </c>
      <c r="H49" s="22" t="str">
        <f t="shared" si="3"/>
        <v/>
      </c>
    </row>
    <row r="50" spans="1:8" x14ac:dyDescent="0.25">
      <c r="A50" t="str">
        <f t="shared" si="4"/>
        <v/>
      </c>
      <c r="G50" s="22" t="str">
        <f t="shared" si="2"/>
        <v/>
      </c>
      <c r="H50" s="22" t="str">
        <f t="shared" si="3"/>
        <v/>
      </c>
    </row>
    <row r="51" spans="1:8" x14ac:dyDescent="0.25">
      <c r="A51" t="str">
        <f t="shared" si="4"/>
        <v/>
      </c>
      <c r="G51" s="22" t="str">
        <f t="shared" si="2"/>
        <v/>
      </c>
      <c r="H51" s="22" t="str">
        <f t="shared" si="3"/>
        <v/>
      </c>
    </row>
    <row r="52" spans="1:8" x14ac:dyDescent="0.25">
      <c r="A52" t="str">
        <f t="shared" si="4"/>
        <v/>
      </c>
      <c r="G52" s="22" t="str">
        <f t="shared" si="2"/>
        <v/>
      </c>
      <c r="H52" s="22" t="str">
        <f t="shared" si="3"/>
        <v/>
      </c>
    </row>
  </sheetData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A438A-51FC-475B-B087-B3155982C9AD}">
  <dimension ref="A1"/>
  <sheetViews>
    <sheetView workbookViewId="0"/>
  </sheetViews>
  <sheetFormatPr baseColWidth="10" defaultColWidth="8.796875" defaultRowHeight="13.8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08633-A3E8-4FA8-A2DB-02BD9367D306}">
  <dimension ref="B2:E5"/>
  <sheetViews>
    <sheetView workbookViewId="0">
      <selection activeCell="D11" sqref="D11"/>
    </sheetView>
  </sheetViews>
  <sheetFormatPr baseColWidth="10" defaultColWidth="8.796875" defaultRowHeight="13.8" x14ac:dyDescent="0.25"/>
  <cols>
    <col min="2" max="2" width="20.69921875" bestFit="1" customWidth="1"/>
    <col min="3" max="3" width="12.3984375" bestFit="1" customWidth="1"/>
    <col min="5" max="5" width="13.09765625" bestFit="1" customWidth="1"/>
  </cols>
  <sheetData>
    <row r="2" spans="2:5" x14ac:dyDescent="0.25">
      <c r="B2" s="33" t="s">
        <v>125</v>
      </c>
      <c r="C2" s="33" t="s">
        <v>126</v>
      </c>
      <c r="D2" s="33" t="s">
        <v>127</v>
      </c>
      <c r="E2" s="33" t="s">
        <v>128</v>
      </c>
    </row>
    <row r="3" spans="2:5" x14ac:dyDescent="0.25">
      <c r="B3" t="s">
        <v>45</v>
      </c>
      <c r="C3" s="2">
        <v>7272114</v>
      </c>
      <c r="D3" t="s">
        <v>49</v>
      </c>
      <c r="E3" t="s">
        <v>47</v>
      </c>
    </row>
    <row r="4" spans="2:5" x14ac:dyDescent="0.25">
      <c r="B4" t="s">
        <v>56</v>
      </c>
      <c r="C4" s="2">
        <v>71169.486581239282</v>
      </c>
      <c r="D4" t="s">
        <v>48</v>
      </c>
      <c r="E4" t="s">
        <v>54</v>
      </c>
    </row>
    <row r="5" spans="2:5" x14ac:dyDescent="0.25">
      <c r="B5" t="s">
        <v>57</v>
      </c>
      <c r="C5" s="2">
        <v>70513.100000000006</v>
      </c>
      <c r="D5" t="s">
        <v>48</v>
      </c>
      <c r="E5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25AD9-E9AA-4D5D-B8B4-E183049743EC}">
  <dimension ref="B4:F91"/>
  <sheetViews>
    <sheetView zoomScale="5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" sqref="F1:G1048576"/>
    </sheetView>
  </sheetViews>
  <sheetFormatPr baseColWidth="10" defaultColWidth="8.796875" defaultRowHeight="13.8" x14ac:dyDescent="0.25"/>
  <cols>
    <col min="2" max="2" width="27.8984375" bestFit="1" customWidth="1"/>
    <col min="3" max="3" width="32.5" bestFit="1" customWidth="1"/>
    <col min="4" max="4" width="15.796875" bestFit="1" customWidth="1"/>
    <col min="5" max="5" width="49.59765625" bestFit="1" customWidth="1"/>
    <col min="6" max="6" width="12.3984375" bestFit="1" customWidth="1"/>
  </cols>
  <sheetData>
    <row r="4" spans="2:6" x14ac:dyDescent="0.25">
      <c r="B4" s="20" t="s">
        <v>99</v>
      </c>
      <c r="C4" s="20" t="s">
        <v>17</v>
      </c>
      <c r="D4" s="20" t="s">
        <v>67</v>
      </c>
      <c r="E4" s="20" t="s">
        <v>98</v>
      </c>
    </row>
    <row r="5" spans="2:6" x14ac:dyDescent="0.25">
      <c r="B5" t="s">
        <v>37</v>
      </c>
      <c r="C5" t="s">
        <v>18</v>
      </c>
      <c r="D5" t="s">
        <v>69</v>
      </c>
      <c r="E5" s="2">
        <v>21870301</v>
      </c>
      <c r="F5" s="13"/>
    </row>
    <row r="6" spans="2:6" x14ac:dyDescent="0.25">
      <c r="B6" t="s">
        <v>37</v>
      </c>
      <c r="C6" t="s">
        <v>18</v>
      </c>
      <c r="D6" t="s">
        <v>70</v>
      </c>
      <c r="E6" s="2">
        <v>21870301</v>
      </c>
      <c r="F6" s="13"/>
    </row>
    <row r="7" spans="2:6" x14ac:dyDescent="0.25">
      <c r="B7" t="s">
        <v>37</v>
      </c>
      <c r="C7" t="s">
        <v>18</v>
      </c>
      <c r="D7" t="s">
        <v>72</v>
      </c>
      <c r="E7" s="2">
        <v>21870301</v>
      </c>
      <c r="F7" s="13"/>
    </row>
    <row r="8" spans="2:6" x14ac:dyDescent="0.25">
      <c r="B8" t="s">
        <v>37</v>
      </c>
      <c r="C8" t="s">
        <v>18</v>
      </c>
      <c r="D8" t="s">
        <v>71</v>
      </c>
      <c r="E8" s="2">
        <v>21870301</v>
      </c>
      <c r="F8" s="13"/>
    </row>
    <row r="9" spans="2:6" x14ac:dyDescent="0.25">
      <c r="B9" t="s">
        <v>37</v>
      </c>
      <c r="C9" t="s">
        <v>18</v>
      </c>
      <c r="D9" t="s">
        <v>73</v>
      </c>
      <c r="E9" s="2">
        <v>21870301</v>
      </c>
      <c r="F9" s="13"/>
    </row>
    <row r="10" spans="2:6" x14ac:dyDescent="0.25">
      <c r="B10" t="s">
        <v>0</v>
      </c>
      <c r="C10" t="s">
        <v>18</v>
      </c>
      <c r="D10" t="s">
        <v>69</v>
      </c>
      <c r="E10" s="2">
        <v>4792326</v>
      </c>
      <c r="F10" s="13"/>
    </row>
    <row r="11" spans="2:6" x14ac:dyDescent="0.25">
      <c r="B11" t="s">
        <v>0</v>
      </c>
      <c r="C11" t="s">
        <v>18</v>
      </c>
      <c r="D11" t="s">
        <v>70</v>
      </c>
      <c r="E11" s="2">
        <v>4792326</v>
      </c>
      <c r="F11" s="13"/>
    </row>
    <row r="12" spans="2:6" x14ac:dyDescent="0.25">
      <c r="B12" t="s">
        <v>0</v>
      </c>
      <c r="C12" t="s">
        <v>18</v>
      </c>
      <c r="D12" t="s">
        <v>72</v>
      </c>
      <c r="E12" s="2">
        <v>4792326</v>
      </c>
      <c r="F12" s="13"/>
    </row>
    <row r="13" spans="2:6" x14ac:dyDescent="0.25">
      <c r="B13" t="s">
        <v>0</v>
      </c>
      <c r="C13" t="s">
        <v>18</v>
      </c>
      <c r="D13" t="s">
        <v>73</v>
      </c>
      <c r="E13" s="2">
        <v>4792326</v>
      </c>
      <c r="F13" s="13"/>
    </row>
    <row r="14" spans="2:6" x14ac:dyDescent="0.25">
      <c r="B14" t="s">
        <v>0</v>
      </c>
      <c r="C14" t="s">
        <v>18</v>
      </c>
      <c r="D14" t="s">
        <v>77</v>
      </c>
      <c r="E14" s="2">
        <v>4792326</v>
      </c>
      <c r="F14" s="13"/>
    </row>
    <row r="15" spans="2:6" x14ac:dyDescent="0.25">
      <c r="B15" t="s">
        <v>4</v>
      </c>
      <c r="C15" t="s">
        <v>18</v>
      </c>
      <c r="D15" t="s">
        <v>69</v>
      </c>
      <c r="E15" s="2">
        <v>17501984</v>
      </c>
      <c r="F15" s="13"/>
    </row>
    <row r="16" spans="2:6" x14ac:dyDescent="0.25">
      <c r="B16" t="s">
        <v>4</v>
      </c>
      <c r="C16" t="s">
        <v>18</v>
      </c>
      <c r="D16" t="s">
        <v>70</v>
      </c>
      <c r="E16" s="2">
        <v>17501984</v>
      </c>
      <c r="F16" s="13"/>
    </row>
    <row r="17" spans="2:6" x14ac:dyDescent="0.25">
      <c r="B17" t="s">
        <v>97</v>
      </c>
      <c r="C17" t="s">
        <v>18</v>
      </c>
      <c r="D17" t="s">
        <v>75</v>
      </c>
      <c r="E17" s="2">
        <v>1284621811</v>
      </c>
      <c r="F17" s="13"/>
    </row>
    <row r="18" spans="2:6" x14ac:dyDescent="0.25">
      <c r="B18" t="s">
        <v>97</v>
      </c>
      <c r="C18" t="s">
        <v>18</v>
      </c>
      <c r="D18" t="s">
        <v>69</v>
      </c>
      <c r="E18" s="2">
        <v>1284621811</v>
      </c>
      <c r="F18" s="13"/>
    </row>
    <row r="19" spans="2:6" x14ac:dyDescent="0.25">
      <c r="B19" t="s">
        <v>97</v>
      </c>
      <c r="C19" t="s">
        <v>18</v>
      </c>
      <c r="D19" t="s">
        <v>74</v>
      </c>
      <c r="E19" s="2">
        <v>1284621811</v>
      </c>
      <c r="F19" s="13"/>
    </row>
    <row r="20" spans="2:6" x14ac:dyDescent="0.25">
      <c r="B20" t="s">
        <v>97</v>
      </c>
      <c r="C20" t="s">
        <v>18</v>
      </c>
      <c r="D20" t="s">
        <v>70</v>
      </c>
      <c r="E20" s="2">
        <v>1284621811</v>
      </c>
      <c r="F20" s="13"/>
    </row>
    <row r="21" spans="2:6" x14ac:dyDescent="0.25">
      <c r="B21" t="s">
        <v>97</v>
      </c>
      <c r="C21" t="s">
        <v>18</v>
      </c>
      <c r="D21" t="s">
        <v>76</v>
      </c>
      <c r="E21" s="2">
        <v>1284621811</v>
      </c>
      <c r="F21" s="13"/>
    </row>
    <row r="22" spans="2:6" x14ac:dyDescent="0.25">
      <c r="B22" t="s">
        <v>2</v>
      </c>
      <c r="C22" t="s">
        <v>18</v>
      </c>
      <c r="D22" t="s">
        <v>69</v>
      </c>
      <c r="E22" s="2">
        <v>22281703</v>
      </c>
      <c r="F22" s="13"/>
    </row>
    <row r="23" spans="2:6" x14ac:dyDescent="0.25">
      <c r="B23" t="s">
        <v>2</v>
      </c>
      <c r="C23" t="s">
        <v>18</v>
      </c>
      <c r="D23" t="s">
        <v>70</v>
      </c>
      <c r="E23" s="2">
        <v>22281703</v>
      </c>
      <c r="F23" s="13"/>
    </row>
    <row r="24" spans="2:6" x14ac:dyDescent="0.25">
      <c r="B24" t="s">
        <v>96</v>
      </c>
      <c r="C24" t="s">
        <v>18</v>
      </c>
      <c r="D24" t="s">
        <v>69</v>
      </c>
      <c r="E24" s="2">
        <v>16654590</v>
      </c>
      <c r="F24" s="13"/>
    </row>
    <row r="25" spans="2:6" x14ac:dyDescent="0.25">
      <c r="B25" t="s">
        <v>96</v>
      </c>
      <c r="C25" t="s">
        <v>18</v>
      </c>
      <c r="D25" t="s">
        <v>70</v>
      </c>
      <c r="E25" s="2">
        <v>16654590</v>
      </c>
      <c r="F25" s="13"/>
    </row>
    <row r="26" spans="2:6" x14ac:dyDescent="0.25">
      <c r="B26" t="s">
        <v>96</v>
      </c>
      <c r="C26" t="s">
        <v>18</v>
      </c>
      <c r="D26" t="s">
        <v>71</v>
      </c>
      <c r="E26" s="2">
        <v>16654590</v>
      </c>
      <c r="F26" s="13"/>
    </row>
    <row r="27" spans="2:6" x14ac:dyDescent="0.25">
      <c r="B27" t="s">
        <v>96</v>
      </c>
      <c r="C27" t="s">
        <v>18</v>
      </c>
      <c r="D27" t="s">
        <v>72</v>
      </c>
      <c r="E27" s="2">
        <v>16654590</v>
      </c>
      <c r="F27" s="13"/>
    </row>
    <row r="28" spans="2:6" x14ac:dyDescent="0.25">
      <c r="B28" t="s">
        <v>5</v>
      </c>
      <c r="C28" t="s">
        <v>18</v>
      </c>
      <c r="D28" t="s">
        <v>69</v>
      </c>
      <c r="E28" s="2">
        <v>423065690</v>
      </c>
      <c r="F28" s="13"/>
    </row>
    <row r="29" spans="2:6" x14ac:dyDescent="0.25">
      <c r="B29" t="s">
        <v>5</v>
      </c>
      <c r="C29" t="s">
        <v>18</v>
      </c>
      <c r="D29" t="s">
        <v>70</v>
      </c>
      <c r="E29" s="2">
        <v>423065690</v>
      </c>
      <c r="F29" s="13"/>
    </row>
    <row r="30" spans="2:6" x14ac:dyDescent="0.25">
      <c r="B30" t="s">
        <v>5</v>
      </c>
      <c r="C30" t="s">
        <v>18</v>
      </c>
      <c r="D30" t="s">
        <v>71</v>
      </c>
      <c r="E30" s="2">
        <v>423065690</v>
      </c>
      <c r="F30" s="13"/>
    </row>
    <row r="31" spans="2:6" x14ac:dyDescent="0.25">
      <c r="B31" t="s">
        <v>5</v>
      </c>
      <c r="C31" t="s">
        <v>18</v>
      </c>
      <c r="D31" t="s">
        <v>78</v>
      </c>
      <c r="E31" s="2">
        <v>423065690</v>
      </c>
      <c r="F31" s="13"/>
    </row>
    <row r="32" spans="2:6" x14ac:dyDescent="0.25">
      <c r="B32" t="s">
        <v>95</v>
      </c>
      <c r="C32" t="s">
        <v>19</v>
      </c>
      <c r="D32" t="s">
        <v>69</v>
      </c>
      <c r="E32" s="2">
        <v>7691568</v>
      </c>
      <c r="F32" s="13"/>
    </row>
    <row r="33" spans="2:6" x14ac:dyDescent="0.25">
      <c r="B33" t="s">
        <v>95</v>
      </c>
      <c r="C33" t="s">
        <v>19</v>
      </c>
      <c r="D33" t="s">
        <v>73</v>
      </c>
      <c r="E33" s="2">
        <v>7691568</v>
      </c>
      <c r="F33" s="13"/>
    </row>
    <row r="34" spans="2:6" x14ac:dyDescent="0.25">
      <c r="B34" t="s">
        <v>95</v>
      </c>
      <c r="C34" t="s">
        <v>19</v>
      </c>
      <c r="D34" t="s">
        <v>82</v>
      </c>
      <c r="E34" s="2">
        <v>7691568</v>
      </c>
      <c r="F34" s="13"/>
    </row>
    <row r="35" spans="2:6" x14ac:dyDescent="0.25">
      <c r="B35" t="s">
        <v>95</v>
      </c>
      <c r="C35" t="s">
        <v>19</v>
      </c>
      <c r="D35" t="s">
        <v>71</v>
      </c>
      <c r="E35" s="2">
        <v>7691568</v>
      </c>
      <c r="F35" s="13"/>
    </row>
    <row r="36" spans="2:6" x14ac:dyDescent="0.25">
      <c r="B36" t="s">
        <v>95</v>
      </c>
      <c r="C36" t="s">
        <v>19</v>
      </c>
      <c r="D36" t="s">
        <v>81</v>
      </c>
      <c r="E36" s="2">
        <v>7691568</v>
      </c>
      <c r="F36" s="13"/>
    </row>
    <row r="37" spans="2:6" x14ac:dyDescent="0.25">
      <c r="B37" t="s">
        <v>94</v>
      </c>
      <c r="C37" t="s">
        <v>19</v>
      </c>
      <c r="D37" t="s">
        <v>69</v>
      </c>
      <c r="E37" s="2">
        <v>6284705</v>
      </c>
      <c r="F37" s="13"/>
    </row>
    <row r="38" spans="2:6" x14ac:dyDescent="0.25">
      <c r="B38" t="s">
        <v>94</v>
      </c>
      <c r="C38" t="s">
        <v>19</v>
      </c>
      <c r="D38" t="s">
        <v>85</v>
      </c>
      <c r="E38" s="2">
        <v>6284705</v>
      </c>
      <c r="F38" s="13"/>
    </row>
    <row r="39" spans="2:6" x14ac:dyDescent="0.25">
      <c r="B39" t="s">
        <v>8</v>
      </c>
      <c r="C39" t="s">
        <v>19</v>
      </c>
      <c r="D39" t="s">
        <v>69</v>
      </c>
      <c r="E39" s="2">
        <v>2438</v>
      </c>
      <c r="F39" s="13"/>
    </row>
    <row r="40" spans="2:6" x14ac:dyDescent="0.25">
      <c r="B40" t="s">
        <v>8</v>
      </c>
      <c r="C40" t="s">
        <v>19</v>
      </c>
      <c r="D40" t="s">
        <v>87</v>
      </c>
      <c r="E40" s="2">
        <v>2438</v>
      </c>
      <c r="F40" s="13"/>
    </row>
    <row r="41" spans="2:6" x14ac:dyDescent="0.25">
      <c r="B41" t="s">
        <v>8</v>
      </c>
      <c r="C41" t="s">
        <v>19</v>
      </c>
      <c r="D41" t="s">
        <v>83</v>
      </c>
      <c r="E41" s="2">
        <v>2438</v>
      </c>
      <c r="F41" s="13"/>
    </row>
    <row r="42" spans="2:6" x14ac:dyDescent="0.25">
      <c r="B42" t="s">
        <v>8</v>
      </c>
      <c r="C42" t="s">
        <v>19</v>
      </c>
      <c r="D42" t="s">
        <v>88</v>
      </c>
      <c r="E42" s="2">
        <v>2438</v>
      </c>
      <c r="F42" s="13"/>
    </row>
    <row r="43" spans="2:6" x14ac:dyDescent="0.25">
      <c r="B43" t="s">
        <v>8</v>
      </c>
      <c r="C43" t="s">
        <v>19</v>
      </c>
      <c r="D43" t="s">
        <v>85</v>
      </c>
      <c r="E43" s="2">
        <v>2438</v>
      </c>
      <c r="F43" s="13"/>
    </row>
    <row r="44" spans="2:6" x14ac:dyDescent="0.25">
      <c r="B44" t="s">
        <v>10</v>
      </c>
      <c r="C44" t="s">
        <v>89</v>
      </c>
      <c r="D44" t="s">
        <v>69</v>
      </c>
      <c r="E44" s="2">
        <v>15162264</v>
      </c>
      <c r="F44" s="13"/>
    </row>
    <row r="45" spans="2:6" x14ac:dyDescent="0.25">
      <c r="B45" t="s">
        <v>10</v>
      </c>
      <c r="C45" t="s">
        <v>89</v>
      </c>
      <c r="D45" t="s">
        <v>85</v>
      </c>
      <c r="E45" s="2">
        <v>15162264</v>
      </c>
      <c r="F45" s="13"/>
    </row>
    <row r="46" spans="2:6" x14ac:dyDescent="0.25">
      <c r="B46" t="s">
        <v>10</v>
      </c>
      <c r="C46" t="s">
        <v>89</v>
      </c>
      <c r="D46" t="s">
        <v>70</v>
      </c>
      <c r="E46" s="2">
        <v>15162264</v>
      </c>
      <c r="F46" s="13"/>
    </row>
    <row r="47" spans="2:6" x14ac:dyDescent="0.25">
      <c r="B47" t="s">
        <v>10</v>
      </c>
      <c r="C47" t="s">
        <v>89</v>
      </c>
      <c r="D47" t="s">
        <v>77</v>
      </c>
      <c r="E47" s="2">
        <v>15162264</v>
      </c>
      <c r="F47" s="13"/>
    </row>
    <row r="48" spans="2:6" x14ac:dyDescent="0.25">
      <c r="B48" t="s">
        <v>10</v>
      </c>
      <c r="C48" t="s">
        <v>89</v>
      </c>
      <c r="D48" t="s">
        <v>81</v>
      </c>
      <c r="E48" s="2">
        <v>15162264</v>
      </c>
      <c r="F48" s="13"/>
    </row>
    <row r="49" spans="2:6" x14ac:dyDescent="0.25">
      <c r="B49" t="s">
        <v>93</v>
      </c>
      <c r="C49" t="s">
        <v>84</v>
      </c>
      <c r="D49" t="s">
        <v>69</v>
      </c>
      <c r="E49" s="2">
        <v>11007009</v>
      </c>
      <c r="F49" s="13"/>
    </row>
    <row r="50" spans="2:6" x14ac:dyDescent="0.25">
      <c r="B50" t="s">
        <v>93</v>
      </c>
      <c r="C50" t="s">
        <v>84</v>
      </c>
      <c r="D50" t="s">
        <v>85</v>
      </c>
      <c r="E50" s="2">
        <v>11007009</v>
      </c>
      <c r="F50" s="13"/>
    </row>
    <row r="51" spans="2:6" x14ac:dyDescent="0.25">
      <c r="B51" t="s">
        <v>93</v>
      </c>
      <c r="C51" t="s">
        <v>84</v>
      </c>
      <c r="D51" t="s">
        <v>70</v>
      </c>
      <c r="E51" s="2">
        <v>11007009</v>
      </c>
      <c r="F51" s="13"/>
    </row>
    <row r="52" spans="2:6" x14ac:dyDescent="0.25">
      <c r="B52" t="s">
        <v>93</v>
      </c>
      <c r="C52" t="s">
        <v>84</v>
      </c>
      <c r="D52" t="s">
        <v>73</v>
      </c>
      <c r="E52" s="2">
        <v>11007009</v>
      </c>
      <c r="F52" s="13"/>
    </row>
    <row r="53" spans="2:6" x14ac:dyDescent="0.25">
      <c r="B53" t="s">
        <v>93</v>
      </c>
      <c r="C53" t="s">
        <v>84</v>
      </c>
      <c r="D53" t="s">
        <v>71</v>
      </c>
      <c r="E53" s="2">
        <v>11007009</v>
      </c>
      <c r="F53" s="13"/>
    </row>
    <row r="54" spans="2:6" x14ac:dyDescent="0.25">
      <c r="B54" t="s">
        <v>92</v>
      </c>
      <c r="C54" t="s">
        <v>80</v>
      </c>
      <c r="D54" t="s">
        <v>69</v>
      </c>
      <c r="E54" s="2">
        <v>50160752</v>
      </c>
      <c r="F54" s="13"/>
    </row>
    <row r="55" spans="2:6" x14ac:dyDescent="0.25">
      <c r="B55" t="s">
        <v>92</v>
      </c>
      <c r="C55" t="s">
        <v>80</v>
      </c>
      <c r="D55" t="s">
        <v>74</v>
      </c>
      <c r="E55" s="2">
        <v>50160752</v>
      </c>
      <c r="F55" s="13"/>
    </row>
    <row r="56" spans="2:6" x14ac:dyDescent="0.25">
      <c r="B56" t="s">
        <v>92</v>
      </c>
      <c r="C56" t="s">
        <v>80</v>
      </c>
      <c r="D56" t="s">
        <v>73</v>
      </c>
      <c r="E56" s="2">
        <v>50160752</v>
      </c>
      <c r="F56" s="13"/>
    </row>
    <row r="57" spans="2:6" x14ac:dyDescent="0.25">
      <c r="B57" t="s">
        <v>92</v>
      </c>
      <c r="C57" t="s">
        <v>80</v>
      </c>
      <c r="D57" t="s">
        <v>72</v>
      </c>
      <c r="E57" s="2">
        <v>50160752</v>
      </c>
      <c r="F57" s="13"/>
    </row>
    <row r="58" spans="2:6" x14ac:dyDescent="0.25">
      <c r="B58" t="s">
        <v>92</v>
      </c>
      <c r="C58" t="s">
        <v>80</v>
      </c>
      <c r="D58" t="s">
        <v>81</v>
      </c>
      <c r="E58" s="2">
        <v>50160752</v>
      </c>
      <c r="F58" s="13"/>
    </row>
    <row r="59" spans="2:6" x14ac:dyDescent="0.25">
      <c r="B59" t="s">
        <v>91</v>
      </c>
      <c r="C59" t="s">
        <v>80</v>
      </c>
      <c r="D59" t="s">
        <v>69</v>
      </c>
      <c r="E59" s="2">
        <v>41600820</v>
      </c>
      <c r="F59" s="13"/>
    </row>
    <row r="60" spans="2:6" x14ac:dyDescent="0.25">
      <c r="B60" t="s">
        <v>91</v>
      </c>
      <c r="C60" t="s">
        <v>80</v>
      </c>
      <c r="D60" t="s">
        <v>74</v>
      </c>
      <c r="E60" s="2">
        <v>41600820</v>
      </c>
      <c r="F60" s="13"/>
    </row>
    <row r="61" spans="2:6" x14ac:dyDescent="0.25">
      <c r="B61" t="s">
        <v>91</v>
      </c>
      <c r="C61" t="s">
        <v>80</v>
      </c>
      <c r="D61" t="s">
        <v>73</v>
      </c>
      <c r="E61" s="2">
        <v>41600820</v>
      </c>
      <c r="F61" s="13"/>
    </row>
    <row r="62" spans="2:6" x14ac:dyDescent="0.25">
      <c r="B62" t="s">
        <v>91</v>
      </c>
      <c r="C62" t="s">
        <v>80</v>
      </c>
      <c r="D62" t="s">
        <v>72</v>
      </c>
      <c r="E62" s="2">
        <v>41600820</v>
      </c>
      <c r="F62" s="13"/>
    </row>
    <row r="63" spans="2:6" x14ac:dyDescent="0.25">
      <c r="B63" t="s">
        <v>91</v>
      </c>
      <c r="C63" t="s">
        <v>80</v>
      </c>
      <c r="D63" t="s">
        <v>81</v>
      </c>
      <c r="E63" s="2">
        <v>41600820</v>
      </c>
      <c r="F63" s="13"/>
    </row>
    <row r="64" spans="2:6" x14ac:dyDescent="0.25">
      <c r="B64" t="s">
        <v>35</v>
      </c>
      <c r="C64" t="s">
        <v>80</v>
      </c>
      <c r="D64" t="s">
        <v>69</v>
      </c>
      <c r="E64" s="2">
        <v>12405044</v>
      </c>
      <c r="F64" s="13"/>
    </row>
    <row r="65" spans="2:6" x14ac:dyDescent="0.25">
      <c r="B65" t="s">
        <v>35</v>
      </c>
      <c r="C65" t="s">
        <v>80</v>
      </c>
      <c r="D65" t="s">
        <v>73</v>
      </c>
      <c r="E65" s="2">
        <v>12405044</v>
      </c>
      <c r="F65" s="13"/>
    </row>
    <row r="66" spans="2:6" x14ac:dyDescent="0.25">
      <c r="B66" t="s">
        <v>35</v>
      </c>
      <c r="C66" t="s">
        <v>80</v>
      </c>
      <c r="D66" t="s">
        <v>81</v>
      </c>
      <c r="E66" s="2">
        <v>12405044</v>
      </c>
      <c r="F66" s="13"/>
    </row>
    <row r="67" spans="2:6" x14ac:dyDescent="0.25">
      <c r="B67" t="s">
        <v>35</v>
      </c>
      <c r="C67" t="s">
        <v>80</v>
      </c>
      <c r="D67" t="s">
        <v>72</v>
      </c>
      <c r="E67" s="2">
        <v>12405044</v>
      </c>
      <c r="F67" s="13"/>
    </row>
    <row r="68" spans="2:6" x14ac:dyDescent="0.25">
      <c r="B68" t="s">
        <v>35</v>
      </c>
      <c r="C68" t="s">
        <v>80</v>
      </c>
      <c r="D68" t="s">
        <v>82</v>
      </c>
      <c r="E68" s="2">
        <v>12405044</v>
      </c>
      <c r="F68" s="13"/>
    </row>
    <row r="69" spans="2:6" x14ac:dyDescent="0.25">
      <c r="B69" t="s">
        <v>36</v>
      </c>
      <c r="C69" t="s">
        <v>80</v>
      </c>
      <c r="D69" t="s">
        <v>69</v>
      </c>
      <c r="E69" s="2">
        <v>412309577</v>
      </c>
      <c r="F69" s="13"/>
    </row>
    <row r="70" spans="2:6" x14ac:dyDescent="0.25">
      <c r="B70" t="s">
        <v>36</v>
      </c>
      <c r="C70" t="s">
        <v>80</v>
      </c>
      <c r="D70" t="s">
        <v>83</v>
      </c>
      <c r="E70" s="2">
        <v>412309577</v>
      </c>
      <c r="F70" s="13"/>
    </row>
    <row r="71" spans="2:6" x14ac:dyDescent="0.25">
      <c r="B71" t="s">
        <v>36</v>
      </c>
      <c r="C71" t="s">
        <v>80</v>
      </c>
      <c r="D71" t="s">
        <v>73</v>
      </c>
      <c r="E71" s="2">
        <v>412309577</v>
      </c>
      <c r="F71" s="13"/>
    </row>
    <row r="72" spans="2:6" x14ac:dyDescent="0.25">
      <c r="B72" t="s">
        <v>36</v>
      </c>
      <c r="C72" t="s">
        <v>80</v>
      </c>
      <c r="D72" t="s">
        <v>72</v>
      </c>
      <c r="E72" s="2">
        <v>412309577</v>
      </c>
      <c r="F72" s="13"/>
    </row>
    <row r="73" spans="2:6" x14ac:dyDescent="0.25">
      <c r="B73" t="s">
        <v>36</v>
      </c>
      <c r="C73" t="s">
        <v>80</v>
      </c>
      <c r="D73" t="s">
        <v>71</v>
      </c>
      <c r="E73" s="2">
        <v>412309577</v>
      </c>
      <c r="F73" s="13"/>
    </row>
    <row r="74" spans="2:6" x14ac:dyDescent="0.25">
      <c r="B74" t="s">
        <v>15</v>
      </c>
      <c r="C74" t="s">
        <v>80</v>
      </c>
      <c r="D74" t="s">
        <v>69</v>
      </c>
      <c r="E74" s="2">
        <v>40811494</v>
      </c>
      <c r="F74" s="13"/>
    </row>
    <row r="75" spans="2:6" x14ac:dyDescent="0.25">
      <c r="B75" t="s">
        <v>15</v>
      </c>
      <c r="C75" t="s">
        <v>80</v>
      </c>
      <c r="D75" t="s">
        <v>81</v>
      </c>
      <c r="E75" s="2">
        <v>40811494</v>
      </c>
      <c r="F75" s="13"/>
    </row>
    <row r="76" spans="2:6" x14ac:dyDescent="0.25">
      <c r="B76" t="s">
        <v>15</v>
      </c>
      <c r="C76" t="s">
        <v>80</v>
      </c>
      <c r="D76" t="s">
        <v>71</v>
      </c>
      <c r="E76" s="2">
        <v>40811494</v>
      </c>
      <c r="F76" s="13"/>
    </row>
    <row r="77" spans="2:6" x14ac:dyDescent="0.25">
      <c r="B77" t="s">
        <v>15</v>
      </c>
      <c r="C77" t="s">
        <v>80</v>
      </c>
      <c r="D77" t="s">
        <v>72</v>
      </c>
      <c r="E77" s="2">
        <v>40811494</v>
      </c>
      <c r="F77" s="13"/>
    </row>
    <row r="78" spans="2:6" x14ac:dyDescent="0.25">
      <c r="B78" t="s">
        <v>15</v>
      </c>
      <c r="C78" t="s">
        <v>80</v>
      </c>
      <c r="D78" t="s">
        <v>73</v>
      </c>
      <c r="E78" s="2">
        <v>40811494</v>
      </c>
      <c r="F78" s="13"/>
    </row>
    <row r="79" spans="2:6" x14ac:dyDescent="0.25">
      <c r="B79" t="s">
        <v>90</v>
      </c>
      <c r="C79" t="s">
        <v>80</v>
      </c>
      <c r="D79" t="s">
        <v>69</v>
      </c>
      <c r="E79" s="2">
        <v>197947079</v>
      </c>
      <c r="F79" s="13"/>
    </row>
    <row r="80" spans="2:6" x14ac:dyDescent="0.25">
      <c r="B80" t="s">
        <v>90</v>
      </c>
      <c r="C80" t="s">
        <v>80</v>
      </c>
      <c r="D80" t="s">
        <v>72</v>
      </c>
      <c r="E80" s="2">
        <v>197947079</v>
      </c>
      <c r="F80" s="13"/>
    </row>
    <row r="81" spans="2:6" x14ac:dyDescent="0.25">
      <c r="B81" t="s">
        <v>90</v>
      </c>
      <c r="C81" t="s">
        <v>80</v>
      </c>
      <c r="D81" t="s">
        <v>73</v>
      </c>
      <c r="E81" s="2">
        <v>197947079</v>
      </c>
      <c r="F81" s="13"/>
    </row>
    <row r="82" spans="2:6" x14ac:dyDescent="0.25">
      <c r="B82" t="s">
        <v>90</v>
      </c>
      <c r="C82" t="s">
        <v>80</v>
      </c>
      <c r="D82" t="s">
        <v>71</v>
      </c>
      <c r="E82" s="2">
        <v>197947079</v>
      </c>
      <c r="F82" s="13"/>
    </row>
    <row r="83" spans="2:6" x14ac:dyDescent="0.25">
      <c r="B83" t="s">
        <v>90</v>
      </c>
      <c r="C83" t="s">
        <v>80</v>
      </c>
      <c r="D83" t="s">
        <v>82</v>
      </c>
      <c r="E83" s="2">
        <v>197947079</v>
      </c>
      <c r="F83" s="13"/>
    </row>
    <row r="84" spans="2:6" x14ac:dyDescent="0.25">
      <c r="B84" t="s">
        <v>9</v>
      </c>
      <c r="C84" t="s">
        <v>79</v>
      </c>
      <c r="D84" t="s">
        <v>69</v>
      </c>
      <c r="E84" s="2">
        <v>0</v>
      </c>
      <c r="F84" s="13"/>
    </row>
    <row r="85" spans="2:6" x14ac:dyDescent="0.25">
      <c r="B85" t="s">
        <v>9</v>
      </c>
      <c r="C85" t="s">
        <v>79</v>
      </c>
      <c r="D85" t="s">
        <v>74</v>
      </c>
      <c r="E85" s="2">
        <v>0</v>
      </c>
      <c r="F85" s="13"/>
    </row>
    <row r="86" spans="2:6" x14ac:dyDescent="0.25">
      <c r="B86" t="s">
        <v>9</v>
      </c>
      <c r="C86" t="s">
        <v>79</v>
      </c>
      <c r="D86" t="s">
        <v>70</v>
      </c>
      <c r="E86" s="2">
        <v>0</v>
      </c>
      <c r="F86" s="13"/>
    </row>
    <row r="87" spans="2:6" x14ac:dyDescent="0.25">
      <c r="B87" t="s">
        <v>13</v>
      </c>
      <c r="C87" t="s">
        <v>86</v>
      </c>
      <c r="D87" t="s">
        <v>69</v>
      </c>
      <c r="E87" s="2">
        <v>7506208</v>
      </c>
      <c r="F87" s="13"/>
    </row>
    <row r="88" spans="2:6" x14ac:dyDescent="0.25">
      <c r="B88" t="s">
        <v>13</v>
      </c>
      <c r="C88" t="s">
        <v>86</v>
      </c>
      <c r="D88" t="s">
        <v>85</v>
      </c>
      <c r="E88" s="2">
        <v>7506208</v>
      </c>
      <c r="F88" s="13"/>
    </row>
    <row r="89" spans="2:6" x14ac:dyDescent="0.25">
      <c r="B89" t="s">
        <v>13</v>
      </c>
      <c r="C89" t="s">
        <v>86</v>
      </c>
      <c r="D89" t="s">
        <v>70</v>
      </c>
      <c r="E89" s="2">
        <v>7506208</v>
      </c>
      <c r="F89" s="13"/>
    </row>
    <row r="90" spans="2:6" x14ac:dyDescent="0.25">
      <c r="B90" t="s">
        <v>13</v>
      </c>
      <c r="C90" t="s">
        <v>86</v>
      </c>
      <c r="D90" t="s">
        <v>71</v>
      </c>
      <c r="E90" s="2">
        <v>7506208</v>
      </c>
      <c r="F90" s="13"/>
    </row>
    <row r="91" spans="2:6" x14ac:dyDescent="0.25">
      <c r="B91" t="s">
        <v>13</v>
      </c>
      <c r="C91" t="s">
        <v>86</v>
      </c>
      <c r="D91" t="s">
        <v>72</v>
      </c>
      <c r="E91" s="2">
        <v>7506208</v>
      </c>
      <c r="F91" s="13"/>
    </row>
  </sheetData>
  <autoFilter ref="B4:E4" xr:uid="{5F95D4E2-E9EF-4DAE-B762-3289DEEC0B9D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852B-64C1-437B-9E47-1E870C556D73}">
  <dimension ref="A1"/>
  <sheetViews>
    <sheetView workbookViewId="0"/>
  </sheetViews>
  <sheetFormatPr baseColWidth="10" defaultColWidth="8.796875"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6022-AB56-4FFF-93AD-02F0DF6683D4}">
  <sheetPr>
    <tabColor rgb="FFCCCCFF"/>
  </sheetPr>
  <dimension ref="B2:S25"/>
  <sheetViews>
    <sheetView zoomScale="50" workbookViewId="0">
      <selection activeCell="T15" sqref="T15"/>
    </sheetView>
  </sheetViews>
  <sheetFormatPr baseColWidth="10" defaultColWidth="8.796875" defaultRowHeight="13.8" x14ac:dyDescent="0.25"/>
  <cols>
    <col min="2" max="2" width="8.69921875" bestFit="1" customWidth="1"/>
    <col min="4" max="4" width="26.296875" bestFit="1" customWidth="1"/>
    <col min="5" max="5" width="35.19921875" bestFit="1" customWidth="1"/>
    <col min="6" max="6" width="39.09765625" bestFit="1" customWidth="1"/>
    <col min="7" max="7" width="39.09765625" customWidth="1"/>
    <col min="8" max="8" width="11.19921875" bestFit="1" customWidth="1"/>
    <col min="9" max="9" width="10.19921875" customWidth="1"/>
    <col min="10" max="10" width="11.19921875" bestFit="1" customWidth="1"/>
    <col min="11" max="11" width="10.3984375" bestFit="1" customWidth="1"/>
    <col min="12" max="13" width="10.296875" customWidth="1"/>
    <col min="14" max="14" width="11.3984375" bestFit="1" customWidth="1"/>
    <col min="15" max="15" width="13.59765625" bestFit="1" customWidth="1"/>
    <col min="16" max="17" width="8.69921875" bestFit="1" customWidth="1"/>
    <col min="18" max="18" width="15.5" bestFit="1" customWidth="1"/>
    <col min="19" max="19" width="15.796875" bestFit="1" customWidth="1"/>
  </cols>
  <sheetData>
    <row r="2" spans="2:19" ht="28.95" customHeight="1" x14ac:dyDescent="0.25">
      <c r="H2" s="37" t="s">
        <v>25</v>
      </c>
      <c r="I2" s="37"/>
      <c r="J2" s="38" t="s">
        <v>27</v>
      </c>
      <c r="K2" s="38"/>
      <c r="L2" s="11"/>
      <c r="M2" s="11"/>
      <c r="N2" s="35" t="s">
        <v>28</v>
      </c>
      <c r="O2" s="35"/>
      <c r="P2" s="35"/>
      <c r="Q2" s="35"/>
      <c r="R2" s="36" t="s">
        <v>108</v>
      </c>
      <c r="S2" s="36"/>
    </row>
    <row r="3" spans="2:19" x14ac:dyDescent="0.25">
      <c r="H3" s="6" t="s">
        <v>26</v>
      </c>
      <c r="I3" s="7"/>
      <c r="J3" s="8" t="s">
        <v>26</v>
      </c>
      <c r="K3" s="8"/>
      <c r="L3" s="8"/>
      <c r="M3" s="8"/>
      <c r="N3" s="9" t="s">
        <v>29</v>
      </c>
      <c r="O3" s="5"/>
      <c r="P3" s="35"/>
      <c r="Q3" s="35"/>
      <c r="R3" s="19" t="s">
        <v>107</v>
      </c>
      <c r="S3" s="19"/>
    </row>
    <row r="4" spans="2:19" ht="14.4" x14ac:dyDescent="0.3">
      <c r="B4" s="1" t="s">
        <v>32</v>
      </c>
      <c r="C4" s="1" t="s">
        <v>38</v>
      </c>
      <c r="D4" s="1" t="s">
        <v>17</v>
      </c>
      <c r="E4" s="1" t="s">
        <v>33</v>
      </c>
      <c r="F4" s="1" t="s">
        <v>105</v>
      </c>
      <c r="G4" s="1" t="s">
        <v>106</v>
      </c>
      <c r="H4" s="1" t="s">
        <v>39</v>
      </c>
      <c r="I4" s="1" t="s">
        <v>40</v>
      </c>
      <c r="J4" s="1" t="s">
        <v>41</v>
      </c>
      <c r="K4" s="1" t="s">
        <v>42</v>
      </c>
      <c r="L4" s="1" t="s">
        <v>52</v>
      </c>
      <c r="M4" s="1" t="s">
        <v>53</v>
      </c>
      <c r="N4" s="1" t="s">
        <v>43</v>
      </c>
      <c r="O4" s="1" t="s">
        <v>44</v>
      </c>
      <c r="P4" s="1" t="s">
        <v>50</v>
      </c>
      <c r="Q4" s="1" t="s">
        <v>51</v>
      </c>
      <c r="R4" s="1" t="s">
        <v>103</v>
      </c>
      <c r="S4" s="1" t="s">
        <v>104</v>
      </c>
    </row>
    <row r="5" spans="2:19" x14ac:dyDescent="0.25">
      <c r="B5">
        <v>803</v>
      </c>
      <c r="C5" s="3" t="s">
        <v>30</v>
      </c>
      <c r="D5" t="s">
        <v>18</v>
      </c>
      <c r="E5" t="s">
        <v>1</v>
      </c>
      <c r="F5" s="2">
        <v>952801289</v>
      </c>
      <c r="G5" s="2">
        <f>VLOOKUP($D5,'Sector Total'!$B$4:$C$11,2,FALSE)</f>
        <v>1791466177</v>
      </c>
      <c r="H5" s="4">
        <f>VLOOKUP($D5,'Sector Total'!$B$4:$I$12,3,FALSE)</f>
        <v>564.19999999999993</v>
      </c>
      <c r="I5" s="4">
        <f>VLOOKUP($D5,'Sector Total'!$B$4:$I$11,4,FALSE)</f>
        <v>1123.7</v>
      </c>
      <c r="J5" s="4">
        <v>601.13189079526046</v>
      </c>
      <c r="K5" s="4">
        <v>1197.2561249319999</v>
      </c>
      <c r="L5" s="13">
        <f>J5/'PIB, Empleo'!$C$5</f>
        <v>8.5251093881173919E-3</v>
      </c>
      <c r="M5" s="13">
        <f>K5/'PIB, Empleo'!$C$5</f>
        <v>1.6979201381473793E-2</v>
      </c>
      <c r="N5" s="4">
        <v>158021.8157614622</v>
      </c>
      <c r="O5" s="4">
        <v>314727.24986025365</v>
      </c>
      <c r="P5" s="13">
        <f>N5/'PIB, Empleo'!$C$3</f>
        <v>2.172983203528743E-2</v>
      </c>
      <c r="Q5" s="13">
        <f>O5/'PIB, Empleo'!$C$3</f>
        <v>4.3278646327636457E-2</v>
      </c>
      <c r="R5" s="22">
        <f>((($G5+H5*1000000)/$G5)^(1/(2030-2019)))-1</f>
        <v>2.5202266320115241E-2</v>
      </c>
      <c r="S5" s="22">
        <f>((($G5+I5*1000000)/$G5)^(1/(2030-2019)))-1</f>
        <v>4.5257168923965807E-2</v>
      </c>
    </row>
    <row r="6" spans="2:19" x14ac:dyDescent="0.25">
      <c r="B6">
        <v>901</v>
      </c>
      <c r="C6" s="3" t="s">
        <v>30</v>
      </c>
      <c r="D6" t="s">
        <v>18</v>
      </c>
      <c r="E6" t="s">
        <v>5</v>
      </c>
      <c r="F6" s="2">
        <v>664299957</v>
      </c>
      <c r="G6" s="2">
        <f>VLOOKUP($D6,'Sector Total'!$B$4:$C$11,2,FALSE)</f>
        <v>1791466177</v>
      </c>
      <c r="H6" s="4">
        <f>VLOOKUP($D6,'Sector Total'!$B$4:$I$12,3,FALSE)</f>
        <v>564.19999999999993</v>
      </c>
      <c r="I6" s="4">
        <f>VLOOKUP($D6,'Sector Total'!$B$4:$I$11,4,FALSE)</f>
        <v>1123.7</v>
      </c>
      <c r="J6" s="4">
        <v>601.13189079526046</v>
      </c>
      <c r="K6" s="4">
        <v>1197.2561249319999</v>
      </c>
      <c r="L6" s="13">
        <f>J6/'PIB, Empleo'!$C$5</f>
        <v>8.5251093881173919E-3</v>
      </c>
      <c r="M6" s="13">
        <f>K6/'PIB, Empleo'!$C$5</f>
        <v>1.6979201381473793E-2</v>
      </c>
      <c r="N6" s="4">
        <v>158021.8157614622</v>
      </c>
      <c r="O6" s="4">
        <v>314727.24986025365</v>
      </c>
      <c r="P6" s="13">
        <f>N6/'PIB, Empleo'!$C$3</f>
        <v>2.172983203528743E-2</v>
      </c>
      <c r="Q6" s="13">
        <f>O6/'PIB, Empleo'!$C$3</f>
        <v>4.3278646327636457E-2</v>
      </c>
      <c r="R6" s="22">
        <f>((($G6+H6*1000000)/$G6)^(1/(2030-2019)))-1</f>
        <v>2.5202266320115241E-2</v>
      </c>
      <c r="S6" s="22">
        <f t="shared" ref="S6:S24" si="0">((($G6+I6*1000000)/$G6)^(1/(2030-2019)))-1</f>
        <v>4.5257168923965807E-2</v>
      </c>
    </row>
    <row r="7" spans="2:19" x14ac:dyDescent="0.25">
      <c r="B7">
        <v>804</v>
      </c>
      <c r="C7" s="3" t="s">
        <v>30</v>
      </c>
      <c r="D7" t="s">
        <v>18</v>
      </c>
      <c r="E7" t="s">
        <v>2</v>
      </c>
      <c r="F7" s="2">
        <v>61734600</v>
      </c>
      <c r="G7" s="2">
        <f>VLOOKUP($D7,'Sector Total'!$B$4:$C$11,2,FALSE)</f>
        <v>1791466177</v>
      </c>
      <c r="H7" s="4">
        <f>VLOOKUP($D7,'Sector Total'!$B$4:$I$12,3,FALSE)</f>
        <v>564.19999999999993</v>
      </c>
      <c r="I7" s="4">
        <f>VLOOKUP($D7,'Sector Total'!$B$4:$I$11,4,FALSE)</f>
        <v>1123.7</v>
      </c>
      <c r="J7" s="4">
        <v>601.13189079526046</v>
      </c>
      <c r="K7" s="4">
        <v>1197.2561249319999</v>
      </c>
      <c r="L7" s="13">
        <f>J7/'PIB, Empleo'!$C$5</f>
        <v>8.5251093881173919E-3</v>
      </c>
      <c r="M7" s="13">
        <f>K7/'PIB, Empleo'!$C$5</f>
        <v>1.6979201381473793E-2</v>
      </c>
      <c r="N7" s="4">
        <v>158021.8157614622</v>
      </c>
      <c r="O7" s="4">
        <v>314727.24986025365</v>
      </c>
      <c r="P7" s="13">
        <f>N7/'PIB, Empleo'!$C$3</f>
        <v>2.172983203528743E-2</v>
      </c>
      <c r="Q7" s="13">
        <f>O7/'PIB, Empleo'!$C$3</f>
        <v>4.3278646327636457E-2</v>
      </c>
      <c r="R7" s="22">
        <f t="shared" ref="R7:R24" si="1">((($G7+H7*1000000)/$G7)^(1/(2030-2019)))-1</f>
        <v>2.5202266320115241E-2</v>
      </c>
      <c r="S7" s="22">
        <f t="shared" si="0"/>
        <v>4.5257168923965807E-2</v>
      </c>
    </row>
    <row r="8" spans="2:19" x14ac:dyDescent="0.25">
      <c r="B8">
        <v>306</v>
      </c>
      <c r="C8" s="3" t="s">
        <v>30</v>
      </c>
      <c r="D8" t="s">
        <v>18</v>
      </c>
      <c r="E8" t="s">
        <v>0</v>
      </c>
      <c r="F8" s="2">
        <v>57694118</v>
      </c>
      <c r="G8" s="2">
        <f>VLOOKUP($D8,'Sector Total'!$B$4:$C$11,2,FALSE)</f>
        <v>1791466177</v>
      </c>
      <c r="H8" s="4">
        <f>VLOOKUP($D8,'Sector Total'!$B$4:$I$12,3,FALSE)</f>
        <v>564.19999999999993</v>
      </c>
      <c r="I8" s="4">
        <f>VLOOKUP($D8,'Sector Total'!$B$4:$I$11,4,FALSE)</f>
        <v>1123.7</v>
      </c>
      <c r="J8" s="4">
        <v>601.13189079526046</v>
      </c>
      <c r="K8" s="4">
        <v>1197.2561249319999</v>
      </c>
      <c r="L8" s="13">
        <f>J8/'PIB, Empleo'!$C$5</f>
        <v>8.5251093881173919E-3</v>
      </c>
      <c r="M8" s="13">
        <f>K8/'PIB, Empleo'!$C$5</f>
        <v>1.6979201381473793E-2</v>
      </c>
      <c r="N8" s="4">
        <v>158021.8157614622</v>
      </c>
      <c r="O8" s="4">
        <v>314727.24986025365</v>
      </c>
      <c r="P8" s="13">
        <f>N8/'PIB, Empleo'!$C$3</f>
        <v>2.172983203528743E-2</v>
      </c>
      <c r="Q8" s="13">
        <f>O8/'PIB, Empleo'!$C$3</f>
        <v>4.3278646327636457E-2</v>
      </c>
      <c r="R8" s="22">
        <f t="shared" si="1"/>
        <v>2.5202266320115241E-2</v>
      </c>
      <c r="S8" s="22">
        <f t="shared" si="0"/>
        <v>4.5257168923965807E-2</v>
      </c>
    </row>
    <row r="9" spans="2:19" x14ac:dyDescent="0.25">
      <c r="B9">
        <v>709</v>
      </c>
      <c r="C9" s="3" t="s">
        <v>30</v>
      </c>
      <c r="D9" t="s">
        <v>18</v>
      </c>
      <c r="E9" t="s">
        <v>4</v>
      </c>
      <c r="F9" s="2">
        <v>28524895</v>
      </c>
      <c r="G9" s="2">
        <f>VLOOKUP($D9,'Sector Total'!$B$4:$C$11,2,FALSE)</f>
        <v>1791466177</v>
      </c>
      <c r="H9" s="4">
        <f>VLOOKUP($D9,'Sector Total'!$B$4:$I$12,3,FALSE)</f>
        <v>564.19999999999993</v>
      </c>
      <c r="I9" s="4">
        <f>VLOOKUP($D9,'Sector Total'!$B$4:$I$11,4,FALSE)</f>
        <v>1123.7</v>
      </c>
      <c r="J9" s="4">
        <v>601.13189079526046</v>
      </c>
      <c r="K9" s="4">
        <v>1197.2561249319999</v>
      </c>
      <c r="L9" s="13">
        <f>J9/'PIB, Empleo'!$C$5</f>
        <v>8.5251093881173919E-3</v>
      </c>
      <c r="M9" s="13">
        <f>K9/'PIB, Empleo'!$C$5</f>
        <v>1.6979201381473793E-2</v>
      </c>
      <c r="N9" s="4">
        <v>158021.8157614622</v>
      </c>
      <c r="O9" s="4">
        <v>314727.24986025365</v>
      </c>
      <c r="P9" s="13">
        <f>N9/'PIB, Empleo'!$C$3</f>
        <v>2.172983203528743E-2</v>
      </c>
      <c r="Q9" s="13">
        <f>O9/'PIB, Empleo'!$C$3</f>
        <v>4.3278646327636457E-2</v>
      </c>
      <c r="R9" s="22">
        <f t="shared" si="1"/>
        <v>2.5202266320115241E-2</v>
      </c>
      <c r="S9" s="22">
        <f t="shared" si="0"/>
        <v>4.5257168923965807E-2</v>
      </c>
    </row>
    <row r="10" spans="2:19" x14ac:dyDescent="0.25">
      <c r="B10">
        <v>810</v>
      </c>
      <c r="C10" s="3" t="s">
        <v>30</v>
      </c>
      <c r="D10" t="s">
        <v>18</v>
      </c>
      <c r="E10" t="s">
        <v>3</v>
      </c>
      <c r="F10" s="2">
        <v>24331416</v>
      </c>
      <c r="G10" s="2">
        <f>VLOOKUP($D10,'Sector Total'!$B$4:$C$11,2,FALSE)</f>
        <v>1791466177</v>
      </c>
      <c r="H10" s="4">
        <f>VLOOKUP($D10,'Sector Total'!$B$4:$I$12,3,FALSE)</f>
        <v>564.19999999999993</v>
      </c>
      <c r="I10" s="4">
        <f>VLOOKUP($D10,'Sector Total'!$B$4:$I$11,4,FALSE)</f>
        <v>1123.7</v>
      </c>
      <c r="J10" s="4">
        <v>601.13189079526046</v>
      </c>
      <c r="K10" s="4">
        <v>1197.2561249319999</v>
      </c>
      <c r="L10" s="13">
        <f>J10/'PIB, Empleo'!$C$5</f>
        <v>8.5251093881173919E-3</v>
      </c>
      <c r="M10" s="13">
        <f>K10/'PIB, Empleo'!$C$5</f>
        <v>1.6979201381473793E-2</v>
      </c>
      <c r="N10" s="4">
        <v>158021.8157614622</v>
      </c>
      <c r="O10" s="4">
        <v>314727.24986025365</v>
      </c>
      <c r="P10" s="13">
        <f>N10/'PIB, Empleo'!$C$3</f>
        <v>2.172983203528743E-2</v>
      </c>
      <c r="Q10" s="13">
        <f>O10/'PIB, Empleo'!$C$3</f>
        <v>4.3278646327636457E-2</v>
      </c>
      <c r="R10" s="22">
        <f t="shared" si="1"/>
        <v>2.5202266320115241E-2</v>
      </c>
      <c r="S10" s="22">
        <f t="shared" si="0"/>
        <v>4.5257168923965807E-2</v>
      </c>
    </row>
    <row r="11" spans="2:19" x14ac:dyDescent="0.25">
      <c r="B11">
        <v>303</v>
      </c>
      <c r="C11" s="3" t="s">
        <v>30</v>
      </c>
      <c r="D11" t="s">
        <v>18</v>
      </c>
      <c r="E11" t="s">
        <v>37</v>
      </c>
      <c r="F11" s="2">
        <v>2079902</v>
      </c>
      <c r="G11" s="2">
        <f>VLOOKUP($D11,'Sector Total'!$B$4:$C$11,2,FALSE)</f>
        <v>1791466177</v>
      </c>
      <c r="H11" s="4">
        <f>VLOOKUP($D11,'Sector Total'!$B$4:$I$12,3,FALSE)</f>
        <v>564.19999999999993</v>
      </c>
      <c r="I11" s="4">
        <f>VLOOKUP($D11,'Sector Total'!$B$4:$I$11,4,FALSE)</f>
        <v>1123.7</v>
      </c>
      <c r="J11" s="4">
        <v>601.13189079526046</v>
      </c>
      <c r="K11" s="4">
        <v>1197.2561249319999</v>
      </c>
      <c r="L11" s="13">
        <f>J11/'PIB, Empleo'!$C$5</f>
        <v>8.5251093881173919E-3</v>
      </c>
      <c r="M11" s="13">
        <f>K11/'PIB, Empleo'!$C$5</f>
        <v>1.6979201381473793E-2</v>
      </c>
      <c r="N11" s="4">
        <v>158021.8157614622</v>
      </c>
      <c r="O11" s="4">
        <v>314727.24986025365</v>
      </c>
      <c r="P11" s="13">
        <f>N11/'PIB, Empleo'!$C$3</f>
        <v>2.172983203528743E-2</v>
      </c>
      <c r="Q11" s="13">
        <f>O11/'PIB, Empleo'!$C$3</f>
        <v>4.3278646327636457E-2</v>
      </c>
      <c r="R11" s="22">
        <f t="shared" si="1"/>
        <v>2.5202266320115241E-2</v>
      </c>
      <c r="S11" s="22">
        <f t="shared" si="0"/>
        <v>4.5257168923965807E-2</v>
      </c>
    </row>
    <row r="12" spans="2:19" x14ac:dyDescent="0.25">
      <c r="B12">
        <v>6910</v>
      </c>
      <c r="C12" s="3" t="s">
        <v>31</v>
      </c>
      <c r="D12" t="s">
        <v>23</v>
      </c>
      <c r="E12" t="s">
        <v>9</v>
      </c>
      <c r="F12" s="2">
        <v>10471374</v>
      </c>
      <c r="G12" s="2">
        <f>VLOOKUP($D12,'Sector Total'!$B$4:$C$11,2,FALSE)</f>
        <v>10471374</v>
      </c>
      <c r="H12" s="4">
        <f>VLOOKUP($D12,'Sector Total'!$B$4:$I$12,3,FALSE)</f>
        <v>0.94</v>
      </c>
      <c r="I12" s="4">
        <f>VLOOKUP($D12,'Sector Total'!$B$4:$I$11,4,FALSE)</f>
        <v>2.7</v>
      </c>
      <c r="J12" s="4">
        <v>0.97136452605350299</v>
      </c>
      <c r="K12" s="4">
        <v>2.7900895961111258</v>
      </c>
      <c r="L12" s="13">
        <f>J12/'PIB, Empleo'!$C$5</f>
        <v>1.3775660495049897E-5</v>
      </c>
      <c r="M12" s="13">
        <f>K12/'PIB, Empleo'!$C$5</f>
        <v>3.9568386528334816E-5</v>
      </c>
      <c r="N12" s="4">
        <v>125.92412782299604</v>
      </c>
      <c r="O12" s="4">
        <v>361.69696289583976</v>
      </c>
      <c r="P12" s="13">
        <f>N12/'PIB, Empleo'!$C$3</f>
        <v>1.7316027749701949E-5</v>
      </c>
      <c r="Q12" s="13">
        <f>O12/'PIB, Empleo'!$C$3</f>
        <v>4.9737526515101356E-5</v>
      </c>
      <c r="R12" s="22">
        <f t="shared" si="1"/>
        <v>7.845646955924046E-3</v>
      </c>
      <c r="S12" s="22">
        <f t="shared" si="0"/>
        <v>2.1073575814356538E-2</v>
      </c>
    </row>
    <row r="13" spans="2:19" x14ac:dyDescent="0.25">
      <c r="B13">
        <v>6105</v>
      </c>
      <c r="C13" s="3" t="s">
        <v>31</v>
      </c>
      <c r="D13" t="s">
        <v>22</v>
      </c>
      <c r="E13" t="s">
        <v>12</v>
      </c>
      <c r="F13" s="2">
        <v>277710988</v>
      </c>
      <c r="G13" s="2">
        <f>VLOOKUP($D13,'Sector Total'!$B$4:$C$11,2,FALSE)</f>
        <v>948165443</v>
      </c>
      <c r="H13" s="4">
        <f>VLOOKUP($D13,'Sector Total'!$B$4:$I$12,3,FALSE)</f>
        <v>875</v>
      </c>
      <c r="I13" s="4">
        <f>VLOOKUP($D13,'Sector Total'!$B$4:$I$11,4,FALSE)</f>
        <v>3528</v>
      </c>
      <c r="J13" s="4">
        <v>904.19570244342037</v>
      </c>
      <c r="K13" s="4">
        <v>3645.7170722518708</v>
      </c>
      <c r="L13" s="13">
        <f>J13/'PIB, Empleo'!$C$5</f>
        <v>1.2823088226775171E-2</v>
      </c>
      <c r="M13" s="13">
        <f>K13/'PIB, Empleo'!$C$5</f>
        <v>5.1702691730357485E-2</v>
      </c>
      <c r="N13" s="4">
        <v>117216.60834587399</v>
      </c>
      <c r="O13" s="4">
        <v>472617.36485056387</v>
      </c>
      <c r="P13" s="13">
        <f>N13/'PIB, Empleo'!$C$3</f>
        <v>1.6118642852116179E-2</v>
      </c>
      <c r="Q13" s="13">
        <f>O13/'PIB, Empleo'!$C$3</f>
        <v>6.4990367979732427E-2</v>
      </c>
      <c r="R13" s="22">
        <f t="shared" si="1"/>
        <v>6.1238275536493747E-2</v>
      </c>
      <c r="S13" s="22">
        <f t="shared" si="0"/>
        <v>0.15152859764469939</v>
      </c>
    </row>
    <row r="14" spans="2:19" x14ac:dyDescent="0.25">
      <c r="B14">
        <v>6106</v>
      </c>
      <c r="C14" s="3" t="s">
        <v>31</v>
      </c>
      <c r="D14" t="s">
        <v>22</v>
      </c>
      <c r="E14" t="s">
        <v>35</v>
      </c>
      <c r="F14" s="2">
        <v>258145488</v>
      </c>
      <c r="G14" s="2">
        <f>VLOOKUP($D14,'Sector Total'!$B$4:$C$11,2,FALSE)</f>
        <v>948165443</v>
      </c>
      <c r="H14" s="4">
        <f>VLOOKUP($D14,'Sector Total'!$B$4:$I$12,3,FALSE)</f>
        <v>875</v>
      </c>
      <c r="I14" s="4">
        <f>VLOOKUP($D14,'Sector Total'!$B$4:$I$11,4,FALSE)</f>
        <v>3528</v>
      </c>
      <c r="J14" s="4">
        <v>904.19570244342037</v>
      </c>
      <c r="K14" s="4">
        <v>3645.7170722518708</v>
      </c>
      <c r="L14" s="13">
        <f>J14/'PIB, Empleo'!$C$5</f>
        <v>1.2823088226775171E-2</v>
      </c>
      <c r="M14" s="13">
        <f>K14/'PIB, Empleo'!$C$5</f>
        <v>5.1702691730357485E-2</v>
      </c>
      <c r="N14" s="4">
        <v>117216.60834587399</v>
      </c>
      <c r="O14" s="4">
        <v>472617.36485056387</v>
      </c>
      <c r="P14" s="13">
        <f>N14/'PIB, Empleo'!$C$3</f>
        <v>1.6118642852116179E-2</v>
      </c>
      <c r="Q14" s="13">
        <f>O14/'PIB, Empleo'!$C$3</f>
        <v>6.4990367979732427E-2</v>
      </c>
      <c r="R14" s="22">
        <f t="shared" si="1"/>
        <v>6.1238275536493747E-2</v>
      </c>
      <c r="S14" s="22">
        <f t="shared" si="0"/>
        <v>0.15152859764469939</v>
      </c>
    </row>
    <row r="15" spans="2:19" x14ac:dyDescent="0.25">
      <c r="B15">
        <v>6204</v>
      </c>
      <c r="C15" s="3" t="s">
        <v>31</v>
      </c>
      <c r="D15" t="s">
        <v>22</v>
      </c>
      <c r="E15" t="s">
        <v>14</v>
      </c>
      <c r="F15" s="2">
        <v>181629724</v>
      </c>
      <c r="G15" s="2">
        <f>VLOOKUP($D15,'Sector Total'!$B$4:$C$11,2,FALSE)</f>
        <v>948165443</v>
      </c>
      <c r="H15" s="4">
        <f>VLOOKUP($D15,'Sector Total'!$B$4:$I$12,3,FALSE)</f>
        <v>875</v>
      </c>
      <c r="I15" s="4">
        <f>VLOOKUP($D15,'Sector Total'!$B$4:$I$11,4,FALSE)</f>
        <v>3528</v>
      </c>
      <c r="J15" s="4">
        <v>904.19570244342037</v>
      </c>
      <c r="K15" s="4">
        <v>3645.7170722518708</v>
      </c>
      <c r="L15" s="13">
        <f>J15/'PIB, Empleo'!$C$5</f>
        <v>1.2823088226775171E-2</v>
      </c>
      <c r="M15" s="13">
        <f>K15/'PIB, Empleo'!$C$5</f>
        <v>5.1702691730357485E-2</v>
      </c>
      <c r="N15" s="4">
        <v>117216.60834587399</v>
      </c>
      <c r="O15" s="4">
        <v>472617.36485056387</v>
      </c>
      <c r="P15" s="13">
        <f>N15/'PIB, Empleo'!$C$3</f>
        <v>1.6118642852116179E-2</v>
      </c>
      <c r="Q15" s="13">
        <f>O15/'PIB, Empleo'!$C$3</f>
        <v>6.4990367979732427E-2</v>
      </c>
      <c r="R15" s="22">
        <f t="shared" si="1"/>
        <v>6.1238275536493747E-2</v>
      </c>
      <c r="S15" s="22">
        <f t="shared" si="0"/>
        <v>0.15152859764469939</v>
      </c>
    </row>
    <row r="16" spans="2:19" x14ac:dyDescent="0.25">
      <c r="B16">
        <v>6109</v>
      </c>
      <c r="C16" s="3" t="s">
        <v>31</v>
      </c>
      <c r="D16" t="s">
        <v>22</v>
      </c>
      <c r="E16" t="s">
        <v>36</v>
      </c>
      <c r="F16" s="2">
        <v>139341300</v>
      </c>
      <c r="G16" s="2">
        <f>VLOOKUP($D16,'Sector Total'!$B$4:$C$11,2,FALSE)</f>
        <v>948165443</v>
      </c>
      <c r="H16" s="4">
        <f>VLOOKUP($D16,'Sector Total'!$B$4:$I$12,3,FALSE)</f>
        <v>875</v>
      </c>
      <c r="I16" s="4">
        <f>VLOOKUP($D16,'Sector Total'!$B$4:$I$11,4,FALSE)</f>
        <v>3528</v>
      </c>
      <c r="J16" s="4">
        <v>904.19570244342037</v>
      </c>
      <c r="K16" s="4">
        <v>3645.7170722518708</v>
      </c>
      <c r="L16" s="13">
        <f>J16/'PIB, Empleo'!$C$5</f>
        <v>1.2823088226775171E-2</v>
      </c>
      <c r="M16" s="13">
        <f>K16/'PIB, Empleo'!$C$5</f>
        <v>5.1702691730357485E-2</v>
      </c>
      <c r="N16" s="4">
        <v>117216.60834587399</v>
      </c>
      <c r="O16" s="4">
        <v>472617.36485056387</v>
      </c>
      <c r="P16" s="13">
        <f>N16/'PIB, Empleo'!$C$3</f>
        <v>1.6118642852116179E-2</v>
      </c>
      <c r="Q16" s="13">
        <f>O16/'PIB, Empleo'!$C$3</f>
        <v>6.4990367979732427E-2</v>
      </c>
      <c r="R16" s="22">
        <f t="shared" si="1"/>
        <v>6.1238275536493747E-2</v>
      </c>
      <c r="S16" s="22">
        <f t="shared" si="0"/>
        <v>0.15152859764469939</v>
      </c>
    </row>
    <row r="17" spans="2:19" x14ac:dyDescent="0.25">
      <c r="B17">
        <v>6104</v>
      </c>
      <c r="C17" s="3" t="s">
        <v>31</v>
      </c>
      <c r="D17" t="s">
        <v>22</v>
      </c>
      <c r="E17" t="s">
        <v>16</v>
      </c>
      <c r="F17" s="2">
        <v>58756804</v>
      </c>
      <c r="G17" s="2">
        <f>VLOOKUP($D17,'Sector Total'!$B$4:$C$11,2,FALSE)</f>
        <v>948165443</v>
      </c>
      <c r="H17" s="4">
        <f>VLOOKUP($D17,'Sector Total'!$B$4:$I$12,3,FALSE)</f>
        <v>875</v>
      </c>
      <c r="I17" s="4">
        <f>VLOOKUP($D17,'Sector Total'!$B$4:$I$11,4,FALSE)</f>
        <v>3528</v>
      </c>
      <c r="J17" s="4">
        <v>904.19570244342037</v>
      </c>
      <c r="K17" s="4">
        <v>3645.7170722518708</v>
      </c>
      <c r="L17" s="13">
        <f>J17/'PIB, Empleo'!$C$5</f>
        <v>1.2823088226775171E-2</v>
      </c>
      <c r="M17" s="13">
        <f>K17/'PIB, Empleo'!$C$5</f>
        <v>5.1702691730357485E-2</v>
      </c>
      <c r="N17" s="4">
        <v>117216.60834587399</v>
      </c>
      <c r="O17" s="4">
        <v>472617.36485056387</v>
      </c>
      <c r="P17" s="13">
        <f>N17/'PIB, Empleo'!$C$3</f>
        <v>1.6118642852116179E-2</v>
      </c>
      <c r="Q17" s="13">
        <f>O17/'PIB, Empleo'!$C$3</f>
        <v>6.4990367979732427E-2</v>
      </c>
      <c r="R17" s="22">
        <f t="shared" si="1"/>
        <v>6.1238275536493747E-2</v>
      </c>
      <c r="S17" s="22">
        <f t="shared" si="0"/>
        <v>0.15152859764469939</v>
      </c>
    </row>
    <row r="18" spans="2:19" x14ac:dyDescent="0.25">
      <c r="B18">
        <v>6203</v>
      </c>
      <c r="C18" s="3" t="s">
        <v>31</v>
      </c>
      <c r="D18" t="s">
        <v>22</v>
      </c>
      <c r="E18" t="s">
        <v>15</v>
      </c>
      <c r="F18" s="2">
        <v>32581139</v>
      </c>
      <c r="G18" s="2">
        <f>VLOOKUP($D18,'Sector Total'!$B$4:$C$11,2,FALSE)</f>
        <v>948165443</v>
      </c>
      <c r="H18" s="4">
        <f>VLOOKUP($D18,'Sector Total'!$B$4:$I$12,3,FALSE)</f>
        <v>875</v>
      </c>
      <c r="I18" s="4">
        <f>VLOOKUP($D18,'Sector Total'!$B$4:$I$11,4,FALSE)</f>
        <v>3528</v>
      </c>
      <c r="J18" s="4">
        <v>904.19570244342037</v>
      </c>
      <c r="K18" s="4">
        <v>3645.7170722518708</v>
      </c>
      <c r="L18" s="13">
        <f>J18/'PIB, Empleo'!$C$5</f>
        <v>1.2823088226775171E-2</v>
      </c>
      <c r="M18" s="13">
        <f>K18/'PIB, Empleo'!$C$5</f>
        <v>5.1702691730357485E-2</v>
      </c>
      <c r="N18" s="4">
        <v>117216.60834587399</v>
      </c>
      <c r="O18" s="4">
        <v>472617.36485056387</v>
      </c>
      <c r="P18" s="13">
        <f>N18/'PIB, Empleo'!$C$3</f>
        <v>1.6118642852116179E-2</v>
      </c>
      <c r="Q18" s="13">
        <f>O18/'PIB, Empleo'!$C$3</f>
        <v>6.4990367979732427E-2</v>
      </c>
      <c r="R18" s="22">
        <f t="shared" si="1"/>
        <v>6.1238275536493747E-2</v>
      </c>
      <c r="S18" s="22">
        <f t="shared" si="0"/>
        <v>0.15152859764469939</v>
      </c>
    </row>
    <row r="19" spans="2:19" x14ac:dyDescent="0.25">
      <c r="B19">
        <v>3923</v>
      </c>
      <c r="C19" s="3" t="s">
        <v>31</v>
      </c>
      <c r="D19" t="s">
        <v>21</v>
      </c>
      <c r="E19" t="s">
        <v>11</v>
      </c>
      <c r="F19" s="2">
        <v>126316302</v>
      </c>
      <c r="G19" s="2">
        <f>VLOOKUP($D19,'Sector Total'!$B$4:$C$11,2,FALSE)</f>
        <v>126316302</v>
      </c>
      <c r="H19" s="4">
        <f>VLOOKUP($D19,'Sector Total'!$B$4:$I$12,3,FALSE)</f>
        <v>22</v>
      </c>
      <c r="I19" s="4">
        <f>VLOOKUP($D19,'Sector Total'!$B$4:$I$11,4,FALSE)</f>
        <v>74</v>
      </c>
      <c r="J19" s="4">
        <v>22.734063375720282</v>
      </c>
      <c r="K19" s="4">
        <v>76.469122263786403</v>
      </c>
      <c r="L19" s="13">
        <f>J19/'PIB, Empleo'!$C$5</f>
        <v>3.2240907541606143E-4</v>
      </c>
      <c r="M19" s="13">
        <f>K19/'PIB, Empleo'!$C$5</f>
        <v>1.0844668900358428E-3</v>
      </c>
      <c r="N19" s="4">
        <v>2947.1604384105458</v>
      </c>
      <c r="O19" s="4">
        <v>9913.1760201081997</v>
      </c>
      <c r="P19" s="13">
        <f>N19/'PIB, Empleo'!$C$3</f>
        <v>4.0526873456749247E-4</v>
      </c>
      <c r="Q19" s="13">
        <f>O19/'PIB, Empleo'!$C$3</f>
        <v>1.363176652636111E-3</v>
      </c>
      <c r="R19" s="22">
        <f t="shared" si="1"/>
        <v>1.4703233110114011E-2</v>
      </c>
      <c r="S19" s="22">
        <f t="shared" si="0"/>
        <v>4.2809963410747498E-2</v>
      </c>
    </row>
    <row r="20" spans="2:19" x14ac:dyDescent="0.25">
      <c r="B20">
        <v>8418</v>
      </c>
      <c r="C20" s="3" t="s">
        <v>31</v>
      </c>
      <c r="D20" t="s">
        <v>24</v>
      </c>
      <c r="E20" t="s">
        <v>13</v>
      </c>
      <c r="F20" s="2">
        <v>47212799</v>
      </c>
      <c r="G20" s="2">
        <f>VLOOKUP($D20,'Sector Total'!$B$4:$C$11,2,FALSE)</f>
        <v>47212799</v>
      </c>
      <c r="H20" s="4">
        <f>VLOOKUP($D20,'Sector Total'!$B$4:$I$12,3,FALSE)</f>
        <v>17</v>
      </c>
      <c r="I20" s="4">
        <f>VLOOKUP($D20,'Sector Total'!$B$4:$I$11,4,FALSE)</f>
        <v>47</v>
      </c>
      <c r="J20" s="4">
        <v>17.567230790329312</v>
      </c>
      <c r="K20" s="4">
        <v>48.56822630267515</v>
      </c>
      <c r="L20" s="13">
        <f>J20/'PIB, Empleo'!$C$5</f>
        <v>2.4913428554877476E-4</v>
      </c>
      <c r="M20" s="13">
        <f>K20/'PIB, Empleo'!$C$5</f>
        <v>6.8878302475249486E-4</v>
      </c>
      <c r="N20" s="4">
        <v>2277.3512478626944</v>
      </c>
      <c r="O20" s="4">
        <v>6296.2063911498026</v>
      </c>
      <c r="P20" s="13">
        <f>N20/'PIB, Empleo'!$C$3</f>
        <v>3.1316220398397145E-4</v>
      </c>
      <c r="Q20" s="13">
        <f>O20/'PIB, Empleo'!$C$3</f>
        <v>8.6580138748509753E-4</v>
      </c>
      <c r="R20" s="22">
        <f t="shared" si="1"/>
        <v>2.8352448874757297E-2</v>
      </c>
      <c r="S20" s="22">
        <f t="shared" si="0"/>
        <v>6.4822666219463754E-2</v>
      </c>
    </row>
    <row r="21" spans="2:19" x14ac:dyDescent="0.25">
      <c r="B21">
        <v>2103</v>
      </c>
      <c r="C21" s="3" t="s">
        <v>31</v>
      </c>
      <c r="D21" t="s">
        <v>19</v>
      </c>
      <c r="E21" t="s">
        <v>6</v>
      </c>
      <c r="F21" s="2">
        <v>94942757</v>
      </c>
      <c r="G21" s="2">
        <f>VLOOKUP($D21,'Sector Total'!$B$4:$C$11,2,FALSE)</f>
        <v>223339826</v>
      </c>
      <c r="H21" s="4">
        <f>VLOOKUP($D21,'Sector Total'!$B$4:$I$12,3,FALSE)</f>
        <v>51</v>
      </c>
      <c r="I21" s="4">
        <f>VLOOKUP($D21,'Sector Total'!$B$4:$I$11,4,FALSE)</f>
        <v>164</v>
      </c>
      <c r="J21" s="4">
        <v>52.701692370987928</v>
      </c>
      <c r="K21" s="4">
        <v>169.47210880082395</v>
      </c>
      <c r="L21" s="13">
        <f>J21/'PIB, Empleo'!$C$5</f>
        <v>7.4740285664632417E-4</v>
      </c>
      <c r="M21" s="13">
        <f>K21/'PIB, Empleo'!$C$5</f>
        <v>2.4034131076470038E-3</v>
      </c>
      <c r="N21" s="4">
        <v>6832.0537435880833</v>
      </c>
      <c r="O21" s="4">
        <v>21969.741449969522</v>
      </c>
      <c r="P21" s="13">
        <f>N21/'PIB, Empleo'!$C$3</f>
        <v>9.3948661195191428E-4</v>
      </c>
      <c r="Q21" s="13">
        <f>O21/'PIB, Empleo'!$C$3</f>
        <v>3.0210942031394889E-3</v>
      </c>
      <c r="R21" s="22">
        <f t="shared" si="1"/>
        <v>1.8873446875107502E-2</v>
      </c>
      <c r="S21" s="22">
        <f t="shared" si="0"/>
        <v>5.1329196588094872E-2</v>
      </c>
    </row>
    <row r="22" spans="2:19" x14ac:dyDescent="0.25">
      <c r="B22">
        <v>2309</v>
      </c>
      <c r="C22" s="3" t="s">
        <v>31</v>
      </c>
      <c r="D22" t="s">
        <v>19</v>
      </c>
      <c r="E22" t="s">
        <v>8</v>
      </c>
      <c r="F22" s="2">
        <v>82839440</v>
      </c>
      <c r="G22" s="2">
        <f>VLOOKUP($D22,'Sector Total'!$B$4:$C$11,2,FALSE)</f>
        <v>223339826</v>
      </c>
      <c r="H22" s="4">
        <f>VLOOKUP($D22,'Sector Total'!$B$4:$I$12,3,FALSE)</f>
        <v>51</v>
      </c>
      <c r="I22" s="4">
        <f>VLOOKUP($D22,'Sector Total'!$B$4:$I$11,4,FALSE)</f>
        <v>164</v>
      </c>
      <c r="J22" s="4">
        <v>52.701692370987928</v>
      </c>
      <c r="K22" s="4">
        <v>169.47210880082395</v>
      </c>
      <c r="L22" s="13">
        <f>J22/'PIB, Empleo'!$C$5</f>
        <v>7.4740285664632417E-4</v>
      </c>
      <c r="M22" s="13">
        <f>K22/'PIB, Empleo'!$C$5</f>
        <v>2.4034131076470038E-3</v>
      </c>
      <c r="N22" s="4">
        <v>6832.0537435880833</v>
      </c>
      <c r="O22" s="4">
        <v>21969.741449969522</v>
      </c>
      <c r="P22" s="13">
        <f>N22/'PIB, Empleo'!$C$3</f>
        <v>9.3948661195191428E-4</v>
      </c>
      <c r="Q22" s="13">
        <f>O22/'PIB, Empleo'!$C$3</f>
        <v>3.0210942031394889E-3</v>
      </c>
      <c r="R22" s="22">
        <f t="shared" si="1"/>
        <v>1.8873446875107502E-2</v>
      </c>
      <c r="S22" s="22">
        <f t="shared" si="0"/>
        <v>5.1329196588094872E-2</v>
      </c>
    </row>
    <row r="23" spans="2:19" x14ac:dyDescent="0.25">
      <c r="B23">
        <v>2106</v>
      </c>
      <c r="C23" s="3" t="s">
        <v>31</v>
      </c>
      <c r="D23" t="s">
        <v>19</v>
      </c>
      <c r="E23" t="s">
        <v>7</v>
      </c>
      <c r="F23" s="2">
        <v>45557629</v>
      </c>
      <c r="G23" s="2">
        <f>VLOOKUP($D23,'Sector Total'!$B$4:$C$11,2,FALSE)</f>
        <v>223339826</v>
      </c>
      <c r="H23" s="4">
        <f>VLOOKUP($D23,'Sector Total'!$B$4:$I$12,3,FALSE)</f>
        <v>51</v>
      </c>
      <c r="I23" s="4">
        <f>VLOOKUP($D23,'Sector Total'!$B$4:$I$11,4,FALSE)</f>
        <v>164</v>
      </c>
      <c r="J23" s="4">
        <v>52.701692370987928</v>
      </c>
      <c r="K23" s="4">
        <v>169.47210880082395</v>
      </c>
      <c r="L23" s="13">
        <f>J23/'PIB, Empleo'!$C$5</f>
        <v>7.4740285664632417E-4</v>
      </c>
      <c r="M23" s="13">
        <f>K23/'PIB, Empleo'!$C$5</f>
        <v>2.4034131076470038E-3</v>
      </c>
      <c r="N23" s="4">
        <v>6832.0537435880833</v>
      </c>
      <c r="O23" s="4">
        <v>21969.741449969522</v>
      </c>
      <c r="P23" s="13">
        <f>N23/'PIB, Empleo'!$C$3</f>
        <v>9.3948661195191428E-4</v>
      </c>
      <c r="Q23" s="13">
        <f>O23/'PIB, Empleo'!$C$3</f>
        <v>3.0210942031394889E-3</v>
      </c>
      <c r="R23" s="22">
        <f t="shared" si="1"/>
        <v>1.8873446875107502E-2</v>
      </c>
      <c r="S23" s="22">
        <f t="shared" si="0"/>
        <v>5.1329196588094872E-2</v>
      </c>
    </row>
    <row r="24" spans="2:19" x14ac:dyDescent="0.25">
      <c r="B24">
        <v>3402</v>
      </c>
      <c r="C24" s="3" t="s">
        <v>31</v>
      </c>
      <c r="D24" t="s">
        <v>20</v>
      </c>
      <c r="E24" t="s">
        <v>10</v>
      </c>
      <c r="F24" s="2">
        <v>115641916</v>
      </c>
      <c r="G24" s="2">
        <f>VLOOKUP($D24,'Sector Total'!$B$4:$C$11,2,FALSE)</f>
        <v>115641916</v>
      </c>
      <c r="H24" s="4">
        <f>VLOOKUP($D24,'Sector Total'!$B$4:$I$12,3,FALSE)</f>
        <v>234</v>
      </c>
      <c r="I24" s="4">
        <f>VLOOKUP($D24,'Sector Total'!$B$4:$I$11,4,FALSE)</f>
        <v>444</v>
      </c>
      <c r="J24" s="4">
        <v>241.80776499629755</v>
      </c>
      <c r="K24" s="4">
        <v>458.81473358271847</v>
      </c>
      <c r="L24" s="13">
        <f>J24/'PIB, Empleo'!$C$5</f>
        <v>3.429260165789017E-3</v>
      </c>
      <c r="M24" s="13">
        <f>K24/'PIB, Empleo'!$C$5</f>
        <v>6.5068013402150588E-3</v>
      </c>
      <c r="N24" s="4">
        <v>31347.070117639443</v>
      </c>
      <c r="O24" s="4">
        <v>59479.056120649198</v>
      </c>
      <c r="P24" s="13">
        <f>N24/'PIB, Empleo'!$C$3</f>
        <v>4.3105856313087835E-3</v>
      </c>
      <c r="Q24" s="13">
        <f>O24/'PIB, Empleo'!$C$3</f>
        <v>8.1790599158166662E-3</v>
      </c>
      <c r="R24" s="22">
        <f t="shared" si="1"/>
        <v>0.10581522433784896</v>
      </c>
      <c r="S24" s="22">
        <f t="shared" si="0"/>
        <v>0.15412829089762203</v>
      </c>
    </row>
    <row r="25" spans="2:19" x14ac:dyDescent="0.25">
      <c r="E25" s="15" t="s">
        <v>46</v>
      </c>
      <c r="F25" s="16">
        <f>SUM(F5:F24)</f>
        <v>3262613837</v>
      </c>
      <c r="G25" s="16">
        <f>VLOOKUP($E25,'Sector Total'!$B$4:$C$11,2,FALSE)</f>
        <v>3262613837</v>
      </c>
      <c r="H25" s="17">
        <f>VLOOKUP($E$25,'Sector Total'!$B$4:$I$12,3,FALSE)</f>
        <v>1764.1399999999999</v>
      </c>
      <c r="I25" s="17">
        <f>VLOOKUP($E$25,'Sector Total'!$B$4:$I$12,4,FALSE)</f>
        <v>5383.4</v>
      </c>
      <c r="J25" s="17">
        <v>1841.1097092980697</v>
      </c>
      <c r="K25" s="17">
        <v>5599.0874777299859</v>
      </c>
      <c r="L25" s="18">
        <f>J25/'PIB, Empleo'!$C$5</f>
        <v>2.6110179658787792E-2</v>
      </c>
      <c r="M25" s="18">
        <f>K25/'PIB, Empleo'!$C$5</f>
        <v>7.9404925861010014E-2</v>
      </c>
      <c r="N25" s="17">
        <v>318767.98378266004</v>
      </c>
      <c r="O25" s="17">
        <v>885364.49165559025</v>
      </c>
      <c r="P25" s="18">
        <f>N25/'PIB, Empleo'!$C$3</f>
        <v>4.383429409696548E-2</v>
      </c>
      <c r="Q25" s="18">
        <f>O25/'PIB, Empleo'!$C$3</f>
        <v>0.12174788399296137</v>
      </c>
      <c r="R25" s="23">
        <f>((($G25+H25*1000000)/$G25)^(1/(2030-2019)))-1</f>
        <v>4.0077332173913627E-2</v>
      </c>
      <c r="S25" s="23">
        <f>((($G25+I25*1000000)/$G25)^(1/(2030-2019)))-1</f>
        <v>9.2640503954809272E-2</v>
      </c>
    </row>
  </sheetData>
  <autoFilter ref="B4:O4" xr:uid="{5920CC23-5DBB-4BF3-905E-68ED822BB0F2}"/>
  <mergeCells count="6">
    <mergeCell ref="P3:Q3"/>
    <mergeCell ref="R2:S2"/>
    <mergeCell ref="H2:I2"/>
    <mergeCell ref="J2:K2"/>
    <mergeCell ref="N2:O2"/>
    <mergeCell ref="P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5528-ED9D-4907-80F2-015C34D311B7}">
  <dimension ref="B1:D48"/>
  <sheetViews>
    <sheetView zoomScale="47" workbookViewId="0">
      <selection activeCell="D14" sqref="D14"/>
    </sheetView>
  </sheetViews>
  <sheetFormatPr baseColWidth="10" defaultColWidth="8.796875" defaultRowHeight="13.8" x14ac:dyDescent="0.25"/>
  <cols>
    <col min="2" max="2" width="35.296875" bestFit="1" customWidth="1"/>
    <col min="3" max="3" width="16.3984375" bestFit="1" customWidth="1"/>
    <col min="4" max="4" width="24" bestFit="1" customWidth="1"/>
  </cols>
  <sheetData>
    <row r="1" spans="2:4" x14ac:dyDescent="0.25">
      <c r="B1" t="s">
        <v>66</v>
      </c>
    </row>
    <row r="3" spans="2:4" x14ac:dyDescent="0.25">
      <c r="B3" s="33" t="s">
        <v>17</v>
      </c>
      <c r="C3" s="33" t="s">
        <v>67</v>
      </c>
      <c r="D3" s="33" t="s">
        <v>68</v>
      </c>
    </row>
    <row r="4" spans="2:4" x14ac:dyDescent="0.25">
      <c r="B4" t="s">
        <v>18</v>
      </c>
      <c r="C4" t="s">
        <v>69</v>
      </c>
      <c r="D4">
        <v>7</v>
      </c>
    </row>
    <row r="5" spans="2:4" x14ac:dyDescent="0.25">
      <c r="B5" t="s">
        <v>18</v>
      </c>
      <c r="C5" t="s">
        <v>70</v>
      </c>
      <c r="D5">
        <v>7</v>
      </c>
    </row>
    <row r="6" spans="2:4" x14ac:dyDescent="0.25">
      <c r="B6" t="s">
        <v>18</v>
      </c>
      <c r="C6" t="s">
        <v>71</v>
      </c>
      <c r="D6">
        <v>3</v>
      </c>
    </row>
    <row r="7" spans="2:4" x14ac:dyDescent="0.25">
      <c r="B7" t="s">
        <v>18</v>
      </c>
      <c r="C7" t="s">
        <v>72</v>
      </c>
      <c r="D7">
        <v>3</v>
      </c>
    </row>
    <row r="8" spans="2:4" x14ac:dyDescent="0.25">
      <c r="B8" t="s">
        <v>18</v>
      </c>
      <c r="C8" t="s">
        <v>73</v>
      </c>
      <c r="D8">
        <v>2</v>
      </c>
    </row>
    <row r="9" spans="2:4" x14ac:dyDescent="0.25">
      <c r="B9" t="s">
        <v>18</v>
      </c>
      <c r="C9" t="s">
        <v>74</v>
      </c>
      <c r="D9">
        <v>1</v>
      </c>
    </row>
    <row r="10" spans="2:4" x14ac:dyDescent="0.25">
      <c r="B10" t="s">
        <v>18</v>
      </c>
      <c r="C10" t="s">
        <v>75</v>
      </c>
      <c r="D10">
        <v>1</v>
      </c>
    </row>
    <row r="11" spans="2:4" x14ac:dyDescent="0.25">
      <c r="B11" t="s">
        <v>18</v>
      </c>
      <c r="C11" t="s">
        <v>76</v>
      </c>
      <c r="D11">
        <v>1</v>
      </c>
    </row>
    <row r="12" spans="2:4" x14ac:dyDescent="0.25">
      <c r="B12" t="s">
        <v>18</v>
      </c>
      <c r="C12" t="s">
        <v>77</v>
      </c>
      <c r="D12">
        <v>1</v>
      </c>
    </row>
    <row r="13" spans="2:4" x14ac:dyDescent="0.25">
      <c r="B13" t="s">
        <v>18</v>
      </c>
      <c r="C13" t="s">
        <v>78</v>
      </c>
      <c r="D13">
        <v>1</v>
      </c>
    </row>
    <row r="14" spans="2:4" x14ac:dyDescent="0.25">
      <c r="B14" t="s">
        <v>79</v>
      </c>
      <c r="C14" t="s">
        <v>70</v>
      </c>
      <c r="D14">
        <v>1</v>
      </c>
    </row>
    <row r="15" spans="2:4" x14ac:dyDescent="0.25">
      <c r="B15" t="s">
        <v>79</v>
      </c>
      <c r="C15" t="s">
        <v>69</v>
      </c>
      <c r="D15">
        <v>1</v>
      </c>
    </row>
    <row r="16" spans="2:4" x14ac:dyDescent="0.25">
      <c r="B16" t="s">
        <v>79</v>
      </c>
      <c r="C16" t="s">
        <v>74</v>
      </c>
      <c r="D16">
        <v>1</v>
      </c>
    </row>
    <row r="17" spans="2:4" x14ac:dyDescent="0.25">
      <c r="B17" t="s">
        <v>80</v>
      </c>
      <c r="C17" t="s">
        <v>69</v>
      </c>
      <c r="D17">
        <v>6</v>
      </c>
    </row>
    <row r="18" spans="2:4" x14ac:dyDescent="0.25">
      <c r="B18" t="s">
        <v>80</v>
      </c>
      <c r="C18" t="s">
        <v>73</v>
      </c>
      <c r="D18">
        <v>6</v>
      </c>
    </row>
    <row r="19" spans="2:4" x14ac:dyDescent="0.25">
      <c r="B19" t="s">
        <v>80</v>
      </c>
      <c r="C19" t="s">
        <v>72</v>
      </c>
      <c r="D19">
        <v>6</v>
      </c>
    </row>
    <row r="20" spans="2:4" x14ac:dyDescent="0.25">
      <c r="B20" t="s">
        <v>80</v>
      </c>
      <c r="C20" t="s">
        <v>81</v>
      </c>
      <c r="D20">
        <v>4</v>
      </c>
    </row>
    <row r="21" spans="2:4" x14ac:dyDescent="0.25">
      <c r="B21" t="s">
        <v>80</v>
      </c>
      <c r="C21" t="s">
        <v>71</v>
      </c>
      <c r="D21">
        <v>3</v>
      </c>
    </row>
    <row r="22" spans="2:4" x14ac:dyDescent="0.25">
      <c r="B22" t="s">
        <v>80</v>
      </c>
      <c r="C22" t="s">
        <v>74</v>
      </c>
      <c r="D22">
        <v>2</v>
      </c>
    </row>
    <row r="23" spans="2:4" x14ac:dyDescent="0.25">
      <c r="B23" t="s">
        <v>80</v>
      </c>
      <c r="C23" t="s">
        <v>82</v>
      </c>
      <c r="D23">
        <v>2</v>
      </c>
    </row>
    <row r="24" spans="2:4" x14ac:dyDescent="0.25">
      <c r="B24" t="s">
        <v>80</v>
      </c>
      <c r="C24" t="s">
        <v>83</v>
      </c>
      <c r="D24">
        <v>1</v>
      </c>
    </row>
    <row r="25" spans="2:4" x14ac:dyDescent="0.25">
      <c r="B25" t="s">
        <v>84</v>
      </c>
      <c r="C25" t="s">
        <v>73</v>
      </c>
      <c r="D25">
        <v>1</v>
      </c>
    </row>
    <row r="26" spans="2:4" x14ac:dyDescent="0.25">
      <c r="B26" t="s">
        <v>84</v>
      </c>
      <c r="C26" t="s">
        <v>70</v>
      </c>
      <c r="D26">
        <v>1</v>
      </c>
    </row>
    <row r="27" spans="2:4" x14ac:dyDescent="0.25">
      <c r="B27" t="s">
        <v>84</v>
      </c>
      <c r="C27" t="s">
        <v>69</v>
      </c>
      <c r="D27">
        <v>1</v>
      </c>
    </row>
    <row r="28" spans="2:4" x14ac:dyDescent="0.25">
      <c r="B28" t="s">
        <v>84</v>
      </c>
      <c r="C28" t="s">
        <v>85</v>
      </c>
      <c r="D28">
        <v>1</v>
      </c>
    </row>
    <row r="29" spans="2:4" x14ac:dyDescent="0.25">
      <c r="B29" t="s">
        <v>84</v>
      </c>
      <c r="C29" t="s">
        <v>71</v>
      </c>
      <c r="D29">
        <v>1</v>
      </c>
    </row>
    <row r="30" spans="2:4" x14ac:dyDescent="0.25">
      <c r="B30" t="s">
        <v>86</v>
      </c>
      <c r="C30" t="s">
        <v>72</v>
      </c>
      <c r="D30">
        <v>1</v>
      </c>
    </row>
    <row r="31" spans="2:4" x14ac:dyDescent="0.25">
      <c r="B31" t="s">
        <v>86</v>
      </c>
      <c r="C31" t="s">
        <v>70</v>
      </c>
      <c r="D31">
        <v>1</v>
      </c>
    </row>
    <row r="32" spans="2:4" x14ac:dyDescent="0.25">
      <c r="B32" t="s">
        <v>86</v>
      </c>
      <c r="C32" t="s">
        <v>69</v>
      </c>
      <c r="D32">
        <v>1</v>
      </c>
    </row>
    <row r="33" spans="2:4" x14ac:dyDescent="0.25">
      <c r="B33" t="s">
        <v>86</v>
      </c>
      <c r="C33" t="s">
        <v>85</v>
      </c>
      <c r="D33">
        <v>1</v>
      </c>
    </row>
    <row r="34" spans="2:4" x14ac:dyDescent="0.25">
      <c r="B34" t="s">
        <v>86</v>
      </c>
      <c r="C34" t="s">
        <v>71</v>
      </c>
      <c r="D34">
        <v>1</v>
      </c>
    </row>
    <row r="35" spans="2:4" x14ac:dyDescent="0.25">
      <c r="B35" t="s">
        <v>19</v>
      </c>
      <c r="C35" t="s">
        <v>69</v>
      </c>
      <c r="D35">
        <v>3</v>
      </c>
    </row>
    <row r="36" spans="2:4" x14ac:dyDescent="0.25">
      <c r="B36" t="s">
        <v>19</v>
      </c>
      <c r="C36" t="s">
        <v>85</v>
      </c>
      <c r="D36">
        <v>2</v>
      </c>
    </row>
    <row r="37" spans="2:4" x14ac:dyDescent="0.25">
      <c r="B37" t="s">
        <v>19</v>
      </c>
      <c r="C37" t="s">
        <v>81</v>
      </c>
      <c r="D37">
        <v>1</v>
      </c>
    </row>
    <row r="38" spans="2:4" x14ac:dyDescent="0.25">
      <c r="B38" t="s">
        <v>19</v>
      </c>
      <c r="C38" t="s">
        <v>73</v>
      </c>
      <c r="D38">
        <v>1</v>
      </c>
    </row>
    <row r="39" spans="2:4" x14ac:dyDescent="0.25">
      <c r="B39" t="s">
        <v>19</v>
      </c>
      <c r="C39" t="s">
        <v>83</v>
      </c>
      <c r="D39">
        <v>1</v>
      </c>
    </row>
    <row r="40" spans="2:4" x14ac:dyDescent="0.25">
      <c r="B40" t="s">
        <v>19</v>
      </c>
      <c r="C40" t="s">
        <v>87</v>
      </c>
      <c r="D40">
        <v>1</v>
      </c>
    </row>
    <row r="41" spans="2:4" x14ac:dyDescent="0.25">
      <c r="B41" t="s">
        <v>19</v>
      </c>
      <c r="C41" t="s">
        <v>82</v>
      </c>
      <c r="D41">
        <v>1</v>
      </c>
    </row>
    <row r="42" spans="2:4" x14ac:dyDescent="0.25">
      <c r="B42" t="s">
        <v>19</v>
      </c>
      <c r="C42" t="s">
        <v>88</v>
      </c>
      <c r="D42">
        <v>1</v>
      </c>
    </row>
    <row r="43" spans="2:4" x14ac:dyDescent="0.25">
      <c r="B43" t="s">
        <v>19</v>
      </c>
      <c r="C43" t="s">
        <v>71</v>
      </c>
      <c r="D43">
        <v>1</v>
      </c>
    </row>
    <row r="44" spans="2:4" x14ac:dyDescent="0.25">
      <c r="B44" t="s">
        <v>89</v>
      </c>
      <c r="C44" t="s">
        <v>85</v>
      </c>
      <c r="D44">
        <v>1</v>
      </c>
    </row>
    <row r="45" spans="2:4" x14ac:dyDescent="0.25">
      <c r="B45" t="s">
        <v>89</v>
      </c>
      <c r="C45" t="s">
        <v>77</v>
      </c>
      <c r="D45">
        <v>1</v>
      </c>
    </row>
    <row r="46" spans="2:4" x14ac:dyDescent="0.25">
      <c r="B46" t="s">
        <v>89</v>
      </c>
      <c r="C46" t="s">
        <v>69</v>
      </c>
      <c r="D46">
        <v>1</v>
      </c>
    </row>
    <row r="47" spans="2:4" x14ac:dyDescent="0.25">
      <c r="B47" t="s">
        <v>89</v>
      </c>
      <c r="C47" t="s">
        <v>70</v>
      </c>
      <c r="D47">
        <v>1</v>
      </c>
    </row>
    <row r="48" spans="2:4" x14ac:dyDescent="0.25">
      <c r="B48" t="s">
        <v>89</v>
      </c>
      <c r="C48" t="s">
        <v>81</v>
      </c>
      <c r="D4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9704-339D-4FF1-B3ED-CF6C87453DD9}">
  <dimension ref="B3:I11"/>
  <sheetViews>
    <sheetView zoomScale="59" workbookViewId="0"/>
  </sheetViews>
  <sheetFormatPr baseColWidth="10" defaultColWidth="8.796875" defaultRowHeight="13.8" x14ac:dyDescent="0.25"/>
  <cols>
    <col min="2" max="2" width="26.8984375" bestFit="1" customWidth="1"/>
    <col min="3" max="3" width="52.69921875" bestFit="1" customWidth="1"/>
    <col min="4" max="4" width="11.09765625" bestFit="1" customWidth="1"/>
    <col min="5" max="5" width="11.69921875" bestFit="1" customWidth="1"/>
    <col min="6" max="6" width="14.8984375" bestFit="1" customWidth="1"/>
    <col min="7" max="7" width="15.5" bestFit="1" customWidth="1"/>
    <col min="8" max="8" width="18.69921875" bestFit="1" customWidth="1"/>
    <col min="9" max="9" width="19.296875" bestFit="1" customWidth="1"/>
  </cols>
  <sheetData>
    <row r="3" spans="2:9" x14ac:dyDescent="0.25">
      <c r="B3" s="33" t="s">
        <v>58</v>
      </c>
      <c r="C3" s="33" t="s">
        <v>65</v>
      </c>
      <c r="D3" s="33" t="s">
        <v>59</v>
      </c>
      <c r="E3" s="33" t="s">
        <v>60</v>
      </c>
      <c r="F3" s="33" t="s">
        <v>61</v>
      </c>
      <c r="G3" s="33" t="s">
        <v>62</v>
      </c>
      <c r="H3" s="33" t="s">
        <v>63</v>
      </c>
      <c r="I3" s="33" t="s">
        <v>64</v>
      </c>
    </row>
    <row r="4" spans="2:9" x14ac:dyDescent="0.25">
      <c r="B4" s="14" t="s">
        <v>18</v>
      </c>
      <c r="C4" s="12">
        <v>1791466177</v>
      </c>
      <c r="D4" s="12">
        <v>564.19999999999993</v>
      </c>
      <c r="E4" s="12">
        <v>1123.7</v>
      </c>
      <c r="F4" s="12">
        <v>601.13189079526057</v>
      </c>
      <c r="G4" s="12">
        <v>1197.2561249319999</v>
      </c>
      <c r="H4" s="12">
        <v>158021.81576146223</v>
      </c>
      <c r="I4" s="12">
        <v>314727.24986025365</v>
      </c>
    </row>
    <row r="5" spans="2:9" x14ac:dyDescent="0.25">
      <c r="B5" s="14" t="s">
        <v>24</v>
      </c>
      <c r="C5" s="12">
        <v>47212799</v>
      </c>
      <c r="D5" s="12">
        <v>17</v>
      </c>
      <c r="E5" s="12">
        <v>47</v>
      </c>
      <c r="F5" s="12">
        <v>17.567230790329312</v>
      </c>
      <c r="G5" s="12">
        <v>48.56822630267515</v>
      </c>
      <c r="H5" s="12">
        <v>2277.3512478626944</v>
      </c>
      <c r="I5" s="12">
        <v>6296.2063911498026</v>
      </c>
    </row>
    <row r="6" spans="2:9" x14ac:dyDescent="0.25">
      <c r="B6" s="14" t="s">
        <v>21</v>
      </c>
      <c r="C6" s="12">
        <v>126316302</v>
      </c>
      <c r="D6" s="12">
        <v>22</v>
      </c>
      <c r="E6" s="12">
        <v>74</v>
      </c>
      <c r="F6" s="12">
        <v>22.734063375720282</v>
      </c>
      <c r="G6" s="12">
        <v>76.469122263786403</v>
      </c>
      <c r="H6" s="12">
        <v>2947.1604384105458</v>
      </c>
      <c r="I6" s="12">
        <v>9913.1760201081997</v>
      </c>
    </row>
    <row r="7" spans="2:9" x14ac:dyDescent="0.25">
      <c r="B7" s="14" t="s">
        <v>23</v>
      </c>
      <c r="C7" s="12">
        <v>10471374</v>
      </c>
      <c r="D7" s="12">
        <v>0.94</v>
      </c>
      <c r="E7" s="12">
        <v>2.7</v>
      </c>
      <c r="F7" s="12">
        <v>0.97136452605350299</v>
      </c>
      <c r="G7" s="12">
        <v>2.7900895961111258</v>
      </c>
      <c r="H7" s="12">
        <v>125.92412782299604</v>
      </c>
      <c r="I7" s="12">
        <v>361.69696289583976</v>
      </c>
    </row>
    <row r="8" spans="2:9" x14ac:dyDescent="0.25">
      <c r="B8" s="14" t="s">
        <v>19</v>
      </c>
      <c r="C8" s="12">
        <v>223339826</v>
      </c>
      <c r="D8" s="12">
        <v>51</v>
      </c>
      <c r="E8" s="12">
        <v>164</v>
      </c>
      <c r="F8" s="12">
        <v>52.701692370987928</v>
      </c>
      <c r="G8" s="12">
        <v>169.47210880082395</v>
      </c>
      <c r="H8" s="12">
        <v>6832.0537435880833</v>
      </c>
      <c r="I8" s="12">
        <v>21969.741449969522</v>
      </c>
    </row>
    <row r="9" spans="2:9" x14ac:dyDescent="0.25">
      <c r="B9" s="14" t="s">
        <v>20</v>
      </c>
      <c r="C9" s="12">
        <v>115641916</v>
      </c>
      <c r="D9" s="12">
        <v>234</v>
      </c>
      <c r="E9" s="12">
        <v>444</v>
      </c>
      <c r="F9" s="12">
        <v>241.80776499629755</v>
      </c>
      <c r="G9" s="12">
        <v>458.81473358271847</v>
      </c>
      <c r="H9" s="12">
        <v>31347.070117639443</v>
      </c>
      <c r="I9" s="12">
        <v>59479.056120649198</v>
      </c>
    </row>
    <row r="10" spans="2:9" x14ac:dyDescent="0.25">
      <c r="B10" s="14" t="s">
        <v>22</v>
      </c>
      <c r="C10" s="12">
        <v>948165443</v>
      </c>
      <c r="D10" s="12">
        <v>875</v>
      </c>
      <c r="E10" s="12">
        <v>3528</v>
      </c>
      <c r="F10" s="12">
        <v>904.19570244342037</v>
      </c>
      <c r="G10" s="12">
        <v>3645.7170722518708</v>
      </c>
      <c r="H10" s="12">
        <v>117216.60834587399</v>
      </c>
      <c r="I10" s="12">
        <v>472617.36485056393</v>
      </c>
    </row>
    <row r="11" spans="2:9" x14ac:dyDescent="0.25">
      <c r="B11" s="14" t="s">
        <v>46</v>
      </c>
      <c r="C11" s="12">
        <v>3262613837</v>
      </c>
      <c r="D11" s="12">
        <v>1764.1399999999999</v>
      </c>
      <c r="E11" s="12">
        <v>5383.4</v>
      </c>
      <c r="F11" s="12">
        <v>1841.1097092980697</v>
      </c>
      <c r="G11" s="12">
        <v>5599.0874777299859</v>
      </c>
      <c r="H11" s="12">
        <v>318767.98378266004</v>
      </c>
      <c r="I11" s="12">
        <v>885364.49165559025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95C33-19FA-400D-975B-0A7C44047ABD}">
  <dimension ref="A1"/>
  <sheetViews>
    <sheetView workbookViewId="0"/>
  </sheetViews>
  <sheetFormatPr baseColWidth="10" defaultColWidth="8.796875" defaultRowHeight="13.8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979C-4A45-485B-9D0E-BBBF3A79F936}">
  <sheetPr>
    <tabColor rgb="FFCCCCFF"/>
  </sheetPr>
  <dimension ref="B1:M93"/>
  <sheetViews>
    <sheetView zoomScale="49" workbookViewId="0">
      <selection activeCell="M2" sqref="M2"/>
    </sheetView>
  </sheetViews>
  <sheetFormatPr baseColWidth="10" defaultColWidth="8.796875" defaultRowHeight="13.8" x14ac:dyDescent="0.25"/>
  <cols>
    <col min="3" max="3" width="13.69921875" bestFit="1" customWidth="1"/>
    <col min="4" max="4" width="34.3984375" bestFit="1" customWidth="1"/>
    <col min="5" max="5" width="28.796875" bestFit="1" customWidth="1"/>
    <col min="6" max="6" width="28.796875" customWidth="1"/>
    <col min="7" max="7" width="37.5" bestFit="1" customWidth="1"/>
    <col min="8" max="9" width="16.8984375" bestFit="1" customWidth="1"/>
  </cols>
  <sheetData>
    <row r="1" spans="2:13" x14ac:dyDescent="0.25">
      <c r="M1" s="34" t="s">
        <v>124</v>
      </c>
    </row>
    <row r="2" spans="2:13" x14ac:dyDescent="0.25">
      <c r="H2" s="37" t="s">
        <v>25</v>
      </c>
      <c r="I2" s="37"/>
      <c r="J2" s="36" t="s">
        <v>110</v>
      </c>
      <c r="K2" s="36"/>
    </row>
    <row r="3" spans="2:13" x14ac:dyDescent="0.25">
      <c r="H3" s="6" t="s">
        <v>109</v>
      </c>
      <c r="I3" s="7"/>
      <c r="J3" s="19" t="s">
        <v>107</v>
      </c>
      <c r="K3" s="19"/>
    </row>
    <row r="4" spans="2:13" ht="14.4" x14ac:dyDescent="0.3">
      <c r="B4" s="1" t="s">
        <v>102</v>
      </c>
      <c r="C4" s="1" t="s">
        <v>100</v>
      </c>
      <c r="D4" s="1" t="s">
        <v>17</v>
      </c>
      <c r="E4" s="1" t="s">
        <v>101</v>
      </c>
      <c r="F4" s="1" t="s">
        <v>121</v>
      </c>
      <c r="G4" s="1" t="s">
        <v>122</v>
      </c>
      <c r="H4" s="1" t="s">
        <v>39</v>
      </c>
      <c r="I4" s="1" t="s">
        <v>40</v>
      </c>
      <c r="J4" s="1" t="s">
        <v>103</v>
      </c>
      <c r="K4" s="1" t="s">
        <v>104</v>
      </c>
      <c r="L4" s="1" t="s">
        <v>112</v>
      </c>
    </row>
    <row r="5" spans="2:13" x14ac:dyDescent="0.25">
      <c r="B5">
        <v>306</v>
      </c>
      <c r="C5" t="s">
        <v>77</v>
      </c>
      <c r="D5" t="s">
        <v>18</v>
      </c>
      <c r="E5" t="s">
        <v>0</v>
      </c>
      <c r="F5" s="2">
        <v>99659</v>
      </c>
      <c r="G5" s="29">
        <v>99659</v>
      </c>
      <c r="H5" s="2">
        <v>136027.71414772799</v>
      </c>
      <c r="I5" s="2">
        <v>140852.65712810427</v>
      </c>
      <c r="J5" s="27">
        <v>2.868594675253644E-2</v>
      </c>
      <c r="K5" s="27">
        <v>3.1950714991595588E-2</v>
      </c>
      <c r="L5" t="s">
        <v>111</v>
      </c>
    </row>
    <row r="6" spans="2:13" x14ac:dyDescent="0.25">
      <c r="B6">
        <v>3402</v>
      </c>
      <c r="C6" t="s">
        <v>77</v>
      </c>
      <c r="D6" t="s">
        <v>89</v>
      </c>
      <c r="E6" t="s">
        <v>10</v>
      </c>
      <c r="F6" s="2">
        <v>0</v>
      </c>
      <c r="G6" s="2" t="s">
        <v>123</v>
      </c>
      <c r="H6" s="2"/>
      <c r="I6" s="2"/>
      <c r="J6" s="22" t="str">
        <f t="shared" ref="J6:J13" si="0">IFERROR(((($G6+H6)/$G6)^(1/(2030-2019)))-1,"")</f>
        <v/>
      </c>
      <c r="K6" s="22" t="str">
        <f t="shared" ref="K6:K13" si="1">IFERROR(((($G6+I6)/$G6)^(1/(2030-2019)))-1,"")</f>
        <v/>
      </c>
    </row>
    <row r="7" spans="2:13" x14ac:dyDescent="0.25">
      <c r="B7">
        <v>803</v>
      </c>
      <c r="C7" t="s">
        <v>75</v>
      </c>
      <c r="D7" t="s">
        <v>18</v>
      </c>
      <c r="E7" t="s">
        <v>97</v>
      </c>
      <c r="F7" s="2">
        <v>0</v>
      </c>
      <c r="G7" s="2" t="s">
        <v>123</v>
      </c>
      <c r="H7" s="2"/>
      <c r="I7" s="2"/>
      <c r="J7" s="22" t="str">
        <f t="shared" si="0"/>
        <v/>
      </c>
      <c r="K7" s="22" t="str">
        <f t="shared" si="1"/>
        <v/>
      </c>
    </row>
    <row r="8" spans="2:13" x14ac:dyDescent="0.25">
      <c r="B8">
        <v>803</v>
      </c>
      <c r="C8" t="s">
        <v>70</v>
      </c>
      <c r="D8" t="s">
        <v>18</v>
      </c>
      <c r="E8" t="s">
        <v>97</v>
      </c>
      <c r="F8" s="2">
        <v>260894465</v>
      </c>
      <c r="G8" s="2">
        <v>176637930</v>
      </c>
      <c r="H8" s="2">
        <v>41946057.582957655</v>
      </c>
      <c r="I8" s="2">
        <v>56013947.688084662</v>
      </c>
      <c r="J8" s="27">
        <f>IFERROR(((($G8+H8)/$G8)^(1/(2030-2019)))-1,"")</f>
        <v>1.9558656078847436E-2</v>
      </c>
      <c r="K8" s="27">
        <f>IFERROR(((($G8+I8)/$G8)^(1/(2030-2019)))-1,"")</f>
        <v>2.5356246259460313E-2</v>
      </c>
    </row>
    <row r="9" spans="2:13" x14ac:dyDescent="0.25">
      <c r="B9">
        <v>901</v>
      </c>
      <c r="C9" t="s">
        <v>70</v>
      </c>
      <c r="D9" t="s">
        <v>18</v>
      </c>
      <c r="E9" t="s">
        <v>5</v>
      </c>
      <c r="F9" s="2">
        <v>260894465</v>
      </c>
      <c r="G9" s="2">
        <v>81700129</v>
      </c>
      <c r="H9" s="2">
        <v>39896007.947743624</v>
      </c>
      <c r="I9" s="2">
        <v>54996352.509512663</v>
      </c>
      <c r="J9" s="27">
        <f t="shared" si="0"/>
        <v>3.6811320684851712E-2</v>
      </c>
      <c r="K9" s="27">
        <f t="shared" si="1"/>
        <v>4.7903586427276323E-2</v>
      </c>
    </row>
    <row r="10" spans="2:13" x14ac:dyDescent="0.25">
      <c r="B10">
        <v>306</v>
      </c>
      <c r="C10" t="s">
        <v>70</v>
      </c>
      <c r="D10" t="s">
        <v>18</v>
      </c>
      <c r="E10" t="s">
        <v>0</v>
      </c>
      <c r="F10" s="2">
        <v>260894465</v>
      </c>
      <c r="G10" s="2">
        <v>30036</v>
      </c>
      <c r="H10" s="2">
        <v>13835.273635287973</v>
      </c>
      <c r="I10" s="2">
        <v>149315.50897129692</v>
      </c>
      <c r="J10" s="27">
        <f t="shared" si="0"/>
        <v>3.504209625011212E-2</v>
      </c>
      <c r="K10" s="27">
        <f t="shared" si="1"/>
        <v>0.17638959966326295</v>
      </c>
    </row>
    <row r="11" spans="2:13" x14ac:dyDescent="0.25">
      <c r="B11">
        <v>804</v>
      </c>
      <c r="C11" t="s">
        <v>70</v>
      </c>
      <c r="D11" t="s">
        <v>18</v>
      </c>
      <c r="E11" t="s">
        <v>2</v>
      </c>
      <c r="F11" s="2">
        <v>260894465</v>
      </c>
      <c r="G11" s="2">
        <v>964390</v>
      </c>
      <c r="H11" s="2">
        <v>1957502.6016767006</v>
      </c>
      <c r="I11" s="2">
        <v>2892548.4151785262</v>
      </c>
      <c r="J11" s="27">
        <f t="shared" si="0"/>
        <v>0.10602434487118018</v>
      </c>
      <c r="K11" s="27">
        <f t="shared" si="1"/>
        <v>0.1342959049297836</v>
      </c>
    </row>
    <row r="12" spans="2:13" x14ac:dyDescent="0.25">
      <c r="B12">
        <v>810</v>
      </c>
      <c r="C12" t="s">
        <v>70</v>
      </c>
      <c r="D12" t="s">
        <v>18</v>
      </c>
      <c r="E12" t="s">
        <v>96</v>
      </c>
      <c r="F12" s="2">
        <v>260894465</v>
      </c>
      <c r="G12" s="2">
        <v>743161</v>
      </c>
      <c r="H12" s="2">
        <v>2758705.6448543239</v>
      </c>
      <c r="I12" s="2">
        <v>6489247.461421581</v>
      </c>
      <c r="J12" s="27">
        <f t="shared" si="0"/>
        <v>0.1513344972741375</v>
      </c>
      <c r="K12" s="27">
        <f t="shared" si="1"/>
        <v>0.22980531833271312</v>
      </c>
    </row>
    <row r="13" spans="2:13" x14ac:dyDescent="0.25">
      <c r="B13">
        <v>709</v>
      </c>
      <c r="C13" t="s">
        <v>70</v>
      </c>
      <c r="D13" t="s">
        <v>18</v>
      </c>
      <c r="E13" t="s">
        <v>4</v>
      </c>
      <c r="F13" s="2">
        <v>260894465</v>
      </c>
      <c r="G13" s="2">
        <v>818819</v>
      </c>
      <c r="H13" s="2">
        <v>549777.05846491724</v>
      </c>
      <c r="I13" s="2">
        <v>4372629.9357057903</v>
      </c>
      <c r="J13" s="27">
        <f t="shared" si="0"/>
        <v>4.7805491669338229E-2</v>
      </c>
      <c r="K13" s="27">
        <f t="shared" si="1"/>
        <v>0.18281886671310876</v>
      </c>
    </row>
    <row r="14" spans="2:13" x14ac:dyDescent="0.25">
      <c r="B14">
        <v>2309</v>
      </c>
      <c r="C14" t="s">
        <v>88</v>
      </c>
      <c r="D14" t="s">
        <v>19</v>
      </c>
      <c r="E14" t="s">
        <v>8</v>
      </c>
      <c r="F14" s="2">
        <v>733306</v>
      </c>
      <c r="G14" s="26">
        <v>733306</v>
      </c>
      <c r="H14" s="2">
        <v>180571.2369115334</v>
      </c>
      <c r="I14" s="2">
        <v>2456139.2327367524</v>
      </c>
      <c r="J14" s="27">
        <v>2.1825154934121578E-2</v>
      </c>
      <c r="K14" s="27">
        <v>0.14642691892381121</v>
      </c>
      <c r="L14" t="s">
        <v>111</v>
      </c>
    </row>
    <row r="15" spans="2:13" x14ac:dyDescent="0.25">
      <c r="B15">
        <v>2309</v>
      </c>
      <c r="C15" t="s">
        <v>87</v>
      </c>
      <c r="D15" t="s">
        <v>19</v>
      </c>
      <c r="E15" t="s">
        <v>8</v>
      </c>
      <c r="F15" s="2">
        <v>21164073</v>
      </c>
      <c r="G15" s="26">
        <v>21164073</v>
      </c>
      <c r="H15" s="2">
        <v>3183710.9023826532</v>
      </c>
      <c r="I15" s="2">
        <v>23162144.810967084</v>
      </c>
      <c r="J15" s="27">
        <v>1.3929899272104113E-2</v>
      </c>
      <c r="K15" s="27">
        <v>7.2845693427576297E-2</v>
      </c>
      <c r="L15" t="s">
        <v>114</v>
      </c>
    </row>
    <row r="16" spans="2:13" x14ac:dyDescent="0.25">
      <c r="B16">
        <v>3923</v>
      </c>
      <c r="C16" t="s">
        <v>70</v>
      </c>
      <c r="D16" t="s">
        <v>84</v>
      </c>
      <c r="E16" t="s">
        <v>93</v>
      </c>
      <c r="F16" s="2">
        <v>99575</v>
      </c>
      <c r="G16" s="2">
        <v>99575</v>
      </c>
      <c r="H16" s="24">
        <v>190010.16335008654</v>
      </c>
      <c r="I16" s="24">
        <v>592440.64697337209</v>
      </c>
      <c r="J16" s="27">
        <f t="shared" ref="J16:K20" si="2">IFERROR(((($G16+H16)/$G16)^(1/(2030-2019)))-1,"")</f>
        <v>0.10191429584061229</v>
      </c>
      <c r="K16" s="27">
        <f t="shared" si="2"/>
        <v>0.19273050606720177</v>
      </c>
    </row>
    <row r="17" spans="2:12" x14ac:dyDescent="0.25">
      <c r="B17">
        <v>8418</v>
      </c>
      <c r="C17" t="s">
        <v>70</v>
      </c>
      <c r="D17" t="s">
        <v>86</v>
      </c>
      <c r="E17" t="s">
        <v>13</v>
      </c>
      <c r="F17" s="2">
        <v>126495</v>
      </c>
      <c r="G17" s="2">
        <v>126495</v>
      </c>
      <c r="H17" s="2">
        <v>1168140.0680647958</v>
      </c>
      <c r="I17" s="2">
        <v>2302602.3891868093</v>
      </c>
      <c r="J17" s="27">
        <f t="shared" si="2"/>
        <v>0.23544924907136044</v>
      </c>
      <c r="K17" s="27">
        <f t="shared" si="2"/>
        <v>0.30818794426273644</v>
      </c>
    </row>
    <row r="18" spans="2:12" x14ac:dyDescent="0.25">
      <c r="B18">
        <v>3402</v>
      </c>
      <c r="C18" t="s">
        <v>70</v>
      </c>
      <c r="D18" t="s">
        <v>89</v>
      </c>
      <c r="E18" t="s">
        <v>10</v>
      </c>
      <c r="F18" s="2">
        <v>12044</v>
      </c>
      <c r="G18" s="2">
        <v>12044</v>
      </c>
      <c r="H18" s="24">
        <v>14052.718325044898</v>
      </c>
      <c r="I18" s="24">
        <v>114205.95403795279</v>
      </c>
      <c r="J18" s="27">
        <f t="shared" si="2"/>
        <v>7.28244189899383E-2</v>
      </c>
      <c r="K18" s="27">
        <f t="shared" si="2"/>
        <v>0.23813823340989781</v>
      </c>
    </row>
    <row r="19" spans="2:12" x14ac:dyDescent="0.25">
      <c r="B19">
        <v>803</v>
      </c>
      <c r="C19" t="s">
        <v>76</v>
      </c>
      <c r="D19" t="s">
        <v>18</v>
      </c>
      <c r="E19" t="s">
        <v>97</v>
      </c>
      <c r="F19" s="2">
        <v>35984</v>
      </c>
      <c r="G19" s="2">
        <v>35984</v>
      </c>
      <c r="H19" s="2">
        <v>1661.5907408955609</v>
      </c>
      <c r="I19" s="2">
        <v>20021.217104619609</v>
      </c>
      <c r="J19" s="27">
        <f>IFERROR(((($G19+H19)/$G19)^(1/(2030-2019)))-1,"")</f>
        <v>4.112199290245977E-3</v>
      </c>
      <c r="K19" s="27">
        <f>IFERROR(((($G19+I19)/$G19)^(1/(2030-2019)))-1,"")</f>
        <v>4.1035088707710887E-2</v>
      </c>
    </row>
    <row r="20" spans="2:12" x14ac:dyDescent="0.25">
      <c r="B20">
        <v>901</v>
      </c>
      <c r="C20" t="s">
        <v>78</v>
      </c>
      <c r="D20" t="s">
        <v>18</v>
      </c>
      <c r="E20" t="s">
        <v>5</v>
      </c>
      <c r="F20" s="2">
        <v>0</v>
      </c>
      <c r="G20" s="2" t="s">
        <v>123</v>
      </c>
      <c r="H20" s="2"/>
      <c r="I20" s="2"/>
      <c r="J20" s="22" t="str">
        <f t="shared" si="2"/>
        <v/>
      </c>
      <c r="K20" s="22" t="str">
        <f t="shared" si="2"/>
        <v/>
      </c>
    </row>
    <row r="21" spans="2:12" ht="15.6" x14ac:dyDescent="0.3">
      <c r="B21">
        <v>2309</v>
      </c>
      <c r="C21" t="s">
        <v>83</v>
      </c>
      <c r="D21" t="s">
        <v>19</v>
      </c>
      <c r="E21" t="s">
        <v>8</v>
      </c>
      <c r="F21" s="2">
        <v>13722296</v>
      </c>
      <c r="G21" s="26">
        <v>13722296</v>
      </c>
      <c r="H21" s="2">
        <v>9061372.1325220726</v>
      </c>
      <c r="I21" s="2">
        <v>24056786.363786459</v>
      </c>
      <c r="J21" s="28">
        <v>0.05</v>
      </c>
      <c r="K21" s="27">
        <v>0.1</v>
      </c>
      <c r="L21" t="s">
        <v>114</v>
      </c>
    </row>
    <row r="22" spans="2:12" x14ac:dyDescent="0.25">
      <c r="B22">
        <v>6106</v>
      </c>
      <c r="C22" t="s">
        <v>82</v>
      </c>
      <c r="D22" t="s">
        <v>80</v>
      </c>
      <c r="E22" t="s">
        <v>35</v>
      </c>
      <c r="F22" s="2">
        <v>11472</v>
      </c>
      <c r="G22" s="2">
        <v>10321</v>
      </c>
      <c r="H22" s="24">
        <v>29363.907816861603</v>
      </c>
      <c r="I22" s="24">
        <v>112052.51913828569</v>
      </c>
      <c r="J22" s="27">
        <f>IFERROR(((($G22+H22)/$G22)^(1/(2030-2019)))-1,"")</f>
        <v>0.13024619681450011</v>
      </c>
      <c r="K22" s="27">
        <f>IFERROR(((($G22+I22)/$G22)^(1/(2030-2019)))-1,"")</f>
        <v>0.2520833570332961</v>
      </c>
    </row>
    <row r="23" spans="2:12" x14ac:dyDescent="0.25">
      <c r="B23">
        <v>6204</v>
      </c>
      <c r="C23" t="s">
        <v>82</v>
      </c>
      <c r="D23" t="s">
        <v>80</v>
      </c>
      <c r="E23" t="s">
        <v>90</v>
      </c>
      <c r="F23" s="2">
        <v>11472</v>
      </c>
      <c r="G23" s="2">
        <v>1151</v>
      </c>
      <c r="H23" s="24">
        <v>1412.9670423123889</v>
      </c>
      <c r="I23" s="24">
        <v>22784.104470118335</v>
      </c>
      <c r="J23" s="27">
        <f>IFERROR(((($G23+H23)/$G23)^(1/(2030-2019)))-1,"")</f>
        <v>7.5527590667883393E-2</v>
      </c>
      <c r="K23" s="27">
        <f>IFERROR(((($G23+I23)/$G23)^(1/(2030-2019)))-1,"")</f>
        <v>0.31769393135599366</v>
      </c>
    </row>
    <row r="24" spans="2:12" x14ac:dyDescent="0.25">
      <c r="B24">
        <v>2309</v>
      </c>
      <c r="C24" t="s">
        <v>69</v>
      </c>
      <c r="D24" t="s">
        <v>19</v>
      </c>
      <c r="E24" t="s">
        <v>8</v>
      </c>
      <c r="F24" s="2">
        <v>4819143</v>
      </c>
      <c r="G24" s="2" t="s">
        <v>123</v>
      </c>
      <c r="H24" s="24">
        <v>3147425.9155549281</v>
      </c>
      <c r="I24" s="2">
        <v>11664387.560190381</v>
      </c>
      <c r="J24" s="27">
        <v>0.14042366014895435</v>
      </c>
      <c r="K24" s="27">
        <v>0.28465048393243281</v>
      </c>
      <c r="L24" t="s">
        <v>116</v>
      </c>
    </row>
    <row r="25" spans="2:12" x14ac:dyDescent="0.25">
      <c r="B25">
        <v>6106</v>
      </c>
      <c r="C25" t="s">
        <v>81</v>
      </c>
      <c r="D25" t="s">
        <v>80</v>
      </c>
      <c r="E25" t="s">
        <v>35</v>
      </c>
      <c r="F25" s="2">
        <v>883681</v>
      </c>
      <c r="G25" s="2">
        <v>96947</v>
      </c>
      <c r="H25" s="24">
        <v>202139.54977961601</v>
      </c>
      <c r="I25" s="24">
        <v>368328.25239093375</v>
      </c>
      <c r="J25" s="27">
        <f t="shared" ref="J25:K28" si="3">IFERROR(((($G25+H25)/$G25)^(1/(2030-2019)))-1,"")</f>
        <v>0.10784348960111378</v>
      </c>
      <c r="K25" s="27">
        <f t="shared" si="3"/>
        <v>0.1532542204463625</v>
      </c>
    </row>
    <row r="26" spans="2:12" x14ac:dyDescent="0.25">
      <c r="B26">
        <v>6105</v>
      </c>
      <c r="C26" t="s">
        <v>81</v>
      </c>
      <c r="D26" t="s">
        <v>80</v>
      </c>
      <c r="E26" t="s">
        <v>91</v>
      </c>
      <c r="F26" s="2">
        <v>883681</v>
      </c>
      <c r="G26" s="2">
        <v>166396</v>
      </c>
      <c r="H26" s="24">
        <v>352544.44546003954</v>
      </c>
      <c r="I26" s="24">
        <v>965497.30954723561</v>
      </c>
      <c r="J26" s="27">
        <f t="shared" si="3"/>
        <v>0.10893677330290297</v>
      </c>
      <c r="K26" s="27">
        <f t="shared" si="3"/>
        <v>0.19041009453789659</v>
      </c>
    </row>
    <row r="27" spans="2:12" x14ac:dyDescent="0.25">
      <c r="B27">
        <v>6203</v>
      </c>
      <c r="C27" t="s">
        <v>81</v>
      </c>
      <c r="D27" t="s">
        <v>80</v>
      </c>
      <c r="E27" t="s">
        <v>15</v>
      </c>
      <c r="F27" s="2">
        <v>883681</v>
      </c>
      <c r="G27" s="2">
        <v>444835</v>
      </c>
      <c r="H27" s="24">
        <v>903055.24011820974</v>
      </c>
      <c r="I27" s="24">
        <v>2636895.564489726</v>
      </c>
      <c r="J27" s="27">
        <f t="shared" si="3"/>
        <v>0.10603453819648001</v>
      </c>
      <c r="K27" s="27">
        <f t="shared" si="3"/>
        <v>0.19238853695388536</v>
      </c>
    </row>
    <row r="28" spans="2:12" x14ac:dyDescent="0.25">
      <c r="B28">
        <v>6104</v>
      </c>
      <c r="C28" t="s">
        <v>81</v>
      </c>
      <c r="D28" t="s">
        <v>80</v>
      </c>
      <c r="E28" t="s">
        <v>92</v>
      </c>
      <c r="F28" s="2">
        <v>883681</v>
      </c>
      <c r="G28" s="2">
        <v>175503</v>
      </c>
      <c r="H28" s="24">
        <v>570921.36839979887</v>
      </c>
      <c r="I28" s="24">
        <v>6227573.2097075973</v>
      </c>
      <c r="J28" s="27">
        <f t="shared" si="3"/>
        <v>0.14065592426204687</v>
      </c>
      <c r="K28" s="27">
        <f t="shared" si="3"/>
        <v>0.38678605538544897</v>
      </c>
    </row>
    <row r="29" spans="2:12" x14ac:dyDescent="0.25">
      <c r="B29">
        <v>6109</v>
      </c>
      <c r="C29" t="s">
        <v>83</v>
      </c>
      <c r="D29" t="s">
        <v>80</v>
      </c>
      <c r="E29" t="s">
        <v>36</v>
      </c>
      <c r="F29" s="2">
        <v>186851</v>
      </c>
      <c r="G29" s="26">
        <v>186851</v>
      </c>
      <c r="H29" s="24">
        <v>58172.507147658092</v>
      </c>
      <c r="I29" s="24">
        <v>8351253.9227820355</v>
      </c>
      <c r="J29" s="27">
        <v>2.6835622019441674E-2</v>
      </c>
      <c r="K29" s="27">
        <v>0.41662616292131671</v>
      </c>
      <c r="L29" t="s">
        <v>111</v>
      </c>
    </row>
    <row r="30" spans="2:12" x14ac:dyDescent="0.25">
      <c r="B30">
        <v>3402</v>
      </c>
      <c r="C30" t="s">
        <v>81</v>
      </c>
      <c r="D30" t="s">
        <v>89</v>
      </c>
      <c r="E30" t="s">
        <v>10</v>
      </c>
      <c r="F30" s="2">
        <v>0</v>
      </c>
      <c r="G30" s="2" t="s">
        <v>123</v>
      </c>
      <c r="H30" s="2"/>
      <c r="I30" s="2"/>
      <c r="J30" s="22" t="str">
        <f>IFERROR(((($G30+H30)/$G30)^(1/(2030-2019)))-1,"")</f>
        <v/>
      </c>
      <c r="K30" s="22" t="str">
        <f>IFERROR(((($G30+I30)/$G30)^(1/(2030-2019)))-1,"")</f>
        <v/>
      </c>
    </row>
    <row r="31" spans="2:12" x14ac:dyDescent="0.25">
      <c r="B31">
        <v>306</v>
      </c>
      <c r="C31" t="s">
        <v>73</v>
      </c>
      <c r="D31" t="s">
        <v>18</v>
      </c>
      <c r="E31" t="s">
        <v>0</v>
      </c>
      <c r="F31" s="2">
        <v>0</v>
      </c>
      <c r="G31" s="2" t="s">
        <v>123</v>
      </c>
      <c r="H31" s="2">
        <v>24995.209425318735</v>
      </c>
      <c r="I31" s="2">
        <v>63931.234561029421</v>
      </c>
      <c r="J31" s="27">
        <v>5.1310744611608859E-2</v>
      </c>
      <c r="K31" s="27">
        <v>0.14500912959721957</v>
      </c>
      <c r="L31" t="s">
        <v>117</v>
      </c>
    </row>
    <row r="32" spans="2:12" x14ac:dyDescent="0.25">
      <c r="B32">
        <v>3923</v>
      </c>
      <c r="C32" t="s">
        <v>85</v>
      </c>
      <c r="D32" t="s">
        <v>84</v>
      </c>
      <c r="E32" t="s">
        <v>93</v>
      </c>
      <c r="F32" s="2">
        <v>5876712</v>
      </c>
      <c r="G32" s="2">
        <v>5876712</v>
      </c>
      <c r="H32" s="24">
        <v>19831705.168681763</v>
      </c>
      <c r="I32" s="24">
        <v>50211174.269438505</v>
      </c>
      <c r="J32" s="27">
        <f t="shared" ref="J32:K38" si="4">IFERROR(((($G32+H32)/$G32)^(1/(2030-2019)))-1,"")</f>
        <v>0.14358212220026734</v>
      </c>
      <c r="K32" s="27">
        <f t="shared" si="4"/>
        <v>0.22762800689219431</v>
      </c>
    </row>
    <row r="33" spans="2:12" x14ac:dyDescent="0.25">
      <c r="B33">
        <v>8418</v>
      </c>
      <c r="C33" t="s">
        <v>85</v>
      </c>
      <c r="D33" t="s">
        <v>86</v>
      </c>
      <c r="E33" t="s">
        <v>13</v>
      </c>
      <c r="F33" s="2">
        <v>11274</v>
      </c>
      <c r="G33" s="2">
        <v>11274</v>
      </c>
      <c r="H33" s="2">
        <v>26799.516148292285</v>
      </c>
      <c r="I33" s="2">
        <v>53368.859372911757</v>
      </c>
      <c r="J33" s="27">
        <f t="shared" si="4"/>
        <v>0.11699065944069686</v>
      </c>
      <c r="K33" s="27">
        <f t="shared" si="4"/>
        <v>0.17205858614518887</v>
      </c>
    </row>
    <row r="34" spans="2:12" x14ac:dyDescent="0.25">
      <c r="B34">
        <v>2309</v>
      </c>
      <c r="C34" t="s">
        <v>85</v>
      </c>
      <c r="D34" t="s">
        <v>19</v>
      </c>
      <c r="E34" t="s">
        <v>8</v>
      </c>
      <c r="F34" s="2">
        <v>4081130</v>
      </c>
      <c r="G34" s="2" t="s">
        <v>123</v>
      </c>
      <c r="H34" s="2"/>
      <c r="I34" s="2"/>
      <c r="J34" s="22" t="str">
        <f t="shared" si="4"/>
        <v/>
      </c>
      <c r="K34" s="22" t="str">
        <f t="shared" si="4"/>
        <v/>
      </c>
    </row>
    <row r="35" spans="2:12" x14ac:dyDescent="0.25">
      <c r="B35">
        <v>2106</v>
      </c>
      <c r="C35" t="s">
        <v>85</v>
      </c>
      <c r="D35" t="s">
        <v>19</v>
      </c>
      <c r="E35" t="s">
        <v>94</v>
      </c>
      <c r="F35" s="2">
        <v>4081130</v>
      </c>
      <c r="G35" s="2">
        <v>4081130</v>
      </c>
      <c r="H35" s="2">
        <v>16508230.719664365</v>
      </c>
      <c r="I35" s="2">
        <v>42948013.046716444</v>
      </c>
      <c r="J35" s="27">
        <f t="shared" si="4"/>
        <v>0.15850145842737828</v>
      </c>
      <c r="K35" s="27">
        <f t="shared" si="4"/>
        <v>0.24884309241632252</v>
      </c>
    </row>
    <row r="36" spans="2:12" x14ac:dyDescent="0.25">
      <c r="B36">
        <v>3402</v>
      </c>
      <c r="C36" t="s">
        <v>85</v>
      </c>
      <c r="D36" t="s">
        <v>89</v>
      </c>
      <c r="E36" t="s">
        <v>10</v>
      </c>
      <c r="F36" s="2">
        <v>8513628</v>
      </c>
      <c r="G36" s="2">
        <v>8513628</v>
      </c>
      <c r="H36" s="24">
        <v>212149875.11487707</v>
      </c>
      <c r="I36" s="24">
        <v>344092303.92294532</v>
      </c>
      <c r="J36" s="27">
        <f t="shared" si="4"/>
        <v>0.34434436395920298</v>
      </c>
      <c r="K36" s="27">
        <f t="shared" si="4"/>
        <v>0.40286507706567454</v>
      </c>
    </row>
    <row r="37" spans="2:12" x14ac:dyDescent="0.25">
      <c r="B37">
        <v>901</v>
      </c>
      <c r="C37" t="s">
        <v>71</v>
      </c>
      <c r="D37" t="s">
        <v>18</v>
      </c>
      <c r="E37" t="s">
        <v>5</v>
      </c>
      <c r="F37" s="2">
        <v>16406899</v>
      </c>
      <c r="G37" s="2">
        <v>16319743</v>
      </c>
      <c r="H37" s="2">
        <v>1961445.0726184007</v>
      </c>
      <c r="I37" s="2">
        <v>16508715.421950206</v>
      </c>
      <c r="J37" s="27">
        <f t="shared" si="4"/>
        <v>1.0371318135191432E-2</v>
      </c>
      <c r="K37" s="27">
        <f t="shared" si="4"/>
        <v>6.5600188254853808E-2</v>
      </c>
    </row>
    <row r="38" spans="2:12" x14ac:dyDescent="0.25">
      <c r="B38">
        <v>810</v>
      </c>
      <c r="C38" t="s">
        <v>71</v>
      </c>
      <c r="D38" t="s">
        <v>18</v>
      </c>
      <c r="E38" t="s">
        <v>96</v>
      </c>
      <c r="F38" s="2">
        <v>16406899</v>
      </c>
      <c r="G38" s="2">
        <v>87156</v>
      </c>
      <c r="H38" s="2">
        <v>199979.83403036901</v>
      </c>
      <c r="I38" s="2">
        <v>1229392.9137872602</v>
      </c>
      <c r="J38" s="27">
        <f t="shared" si="4"/>
        <v>0.11447884135799469</v>
      </c>
      <c r="K38" s="27">
        <f t="shared" si="4"/>
        <v>0.2799544629484747</v>
      </c>
    </row>
    <row r="39" spans="2:12" x14ac:dyDescent="0.25">
      <c r="B39">
        <v>6910</v>
      </c>
      <c r="C39" t="s">
        <v>70</v>
      </c>
      <c r="D39" t="s">
        <v>79</v>
      </c>
      <c r="E39" t="s">
        <v>9</v>
      </c>
      <c r="F39" s="2">
        <v>0</v>
      </c>
      <c r="G39" s="2" t="s">
        <v>123</v>
      </c>
      <c r="H39" s="2">
        <v>663528.75161452556</v>
      </c>
      <c r="I39" s="2">
        <v>1506042.1413449151</v>
      </c>
      <c r="J39" s="27">
        <v>2.994713498735635E-2</v>
      </c>
      <c r="K39" s="27">
        <v>0.10962571743070978</v>
      </c>
      <c r="L39" t="s">
        <v>113</v>
      </c>
    </row>
    <row r="40" spans="2:12" x14ac:dyDescent="0.25">
      <c r="B40">
        <v>6109</v>
      </c>
      <c r="C40" t="s">
        <v>71</v>
      </c>
      <c r="D40" t="s">
        <v>80</v>
      </c>
      <c r="E40" t="s">
        <v>36</v>
      </c>
      <c r="F40" s="2">
        <v>3246597</v>
      </c>
      <c r="G40" s="2">
        <v>1470146</v>
      </c>
      <c r="H40" s="24">
        <v>823404.8168912176</v>
      </c>
      <c r="I40" s="24">
        <v>2601768.3950184332</v>
      </c>
      <c r="J40" s="27">
        <f t="shared" ref="J40:K45" si="5">IFERROR(((($G40+H40)/$G40)^(1/(2030-2019)))-1,"")</f>
        <v>4.1259316072560281E-2</v>
      </c>
      <c r="K40" s="27">
        <f t="shared" si="5"/>
        <v>9.7037951509306053E-2</v>
      </c>
    </row>
    <row r="41" spans="2:12" x14ac:dyDescent="0.25">
      <c r="B41">
        <v>6203</v>
      </c>
      <c r="C41" t="s">
        <v>71</v>
      </c>
      <c r="D41" t="s">
        <v>80</v>
      </c>
      <c r="E41" t="s">
        <v>15</v>
      </c>
      <c r="F41" s="2">
        <v>3246597</v>
      </c>
      <c r="G41" s="2">
        <v>781633</v>
      </c>
      <c r="H41" s="24">
        <v>1700773.8748043464</v>
      </c>
      <c r="I41" s="24">
        <v>44587930.79479643</v>
      </c>
      <c r="J41" s="27">
        <f t="shared" si="5"/>
        <v>0.11077105097735096</v>
      </c>
      <c r="K41" s="27">
        <f t="shared" si="5"/>
        <v>0.44657839420782031</v>
      </c>
    </row>
    <row r="42" spans="2:12" x14ac:dyDescent="0.25">
      <c r="B42">
        <v>6204</v>
      </c>
      <c r="C42" t="s">
        <v>71</v>
      </c>
      <c r="D42" t="s">
        <v>80</v>
      </c>
      <c r="E42" t="s">
        <v>90</v>
      </c>
      <c r="F42" s="2">
        <v>3246597</v>
      </c>
      <c r="G42" s="2">
        <v>994818</v>
      </c>
      <c r="H42" s="24">
        <v>1443230.4166694414</v>
      </c>
      <c r="I42" s="24">
        <v>4303241.8223477658</v>
      </c>
      <c r="J42" s="27">
        <f t="shared" si="5"/>
        <v>8.4902700206589854E-2</v>
      </c>
      <c r="K42" s="27">
        <f t="shared" si="5"/>
        <v>0.16421698061578383</v>
      </c>
    </row>
    <row r="43" spans="2:12" x14ac:dyDescent="0.25">
      <c r="B43">
        <v>3923</v>
      </c>
      <c r="C43" t="s">
        <v>71</v>
      </c>
      <c r="D43" t="s">
        <v>84</v>
      </c>
      <c r="E43" t="s">
        <v>93</v>
      </c>
      <c r="F43" s="2">
        <v>4429</v>
      </c>
      <c r="G43" s="2">
        <v>4429</v>
      </c>
      <c r="H43" s="24">
        <v>11863.508810883701</v>
      </c>
      <c r="I43" s="24">
        <v>155882.84176855531</v>
      </c>
      <c r="J43" s="27">
        <f t="shared" si="5"/>
        <v>0.12570776601743039</v>
      </c>
      <c r="K43" s="27">
        <f t="shared" si="5"/>
        <v>0.38578659713203844</v>
      </c>
    </row>
    <row r="44" spans="2:12" x14ac:dyDescent="0.25">
      <c r="B44">
        <v>8418</v>
      </c>
      <c r="C44" t="s">
        <v>71</v>
      </c>
      <c r="D44" t="s">
        <v>86</v>
      </c>
      <c r="E44" t="s">
        <v>13</v>
      </c>
      <c r="F44" s="2">
        <v>0</v>
      </c>
      <c r="G44" s="2" t="s">
        <v>123</v>
      </c>
      <c r="H44" s="2"/>
      <c r="I44" s="2"/>
      <c r="J44" s="22" t="str">
        <f t="shared" si="5"/>
        <v/>
      </c>
      <c r="K44" s="22" t="str">
        <f t="shared" si="5"/>
        <v/>
      </c>
    </row>
    <row r="45" spans="2:12" x14ac:dyDescent="0.25">
      <c r="B45">
        <v>2103</v>
      </c>
      <c r="C45" t="s">
        <v>71</v>
      </c>
      <c r="D45" t="s">
        <v>19</v>
      </c>
      <c r="E45" t="s">
        <v>95</v>
      </c>
      <c r="F45" s="2">
        <v>285</v>
      </c>
      <c r="G45" s="2">
        <v>285</v>
      </c>
      <c r="H45" s="2">
        <v>127.04642594446801</v>
      </c>
      <c r="I45" s="2">
        <v>767.77821267579679</v>
      </c>
      <c r="J45" s="27">
        <f t="shared" si="5"/>
        <v>3.4081248342766379E-2</v>
      </c>
      <c r="K45" s="27">
        <f t="shared" si="5"/>
        <v>0.12613429461928338</v>
      </c>
    </row>
    <row r="46" spans="2:12" x14ac:dyDescent="0.25">
      <c r="B46">
        <v>6910</v>
      </c>
      <c r="C46" t="s">
        <v>69</v>
      </c>
      <c r="D46" t="s">
        <v>79</v>
      </c>
      <c r="E46" t="s">
        <v>9</v>
      </c>
      <c r="F46" s="2">
        <v>194670</v>
      </c>
      <c r="G46" s="26">
        <v>194670</v>
      </c>
      <c r="H46" s="2">
        <v>280227.31301503675</v>
      </c>
      <c r="I46" s="2">
        <v>1262021.8782585624</v>
      </c>
      <c r="J46" s="27">
        <v>3.3672250620018739E-2</v>
      </c>
      <c r="K46" s="27">
        <v>0.18521483211004042</v>
      </c>
      <c r="L46" t="s">
        <v>114</v>
      </c>
    </row>
    <row r="47" spans="2:12" x14ac:dyDescent="0.25">
      <c r="B47">
        <v>303</v>
      </c>
      <c r="C47" t="s">
        <v>70</v>
      </c>
      <c r="D47" t="s">
        <v>18</v>
      </c>
      <c r="E47" t="s">
        <v>37</v>
      </c>
      <c r="F47" s="2">
        <v>260894465</v>
      </c>
      <c r="G47" s="2" t="s">
        <v>123</v>
      </c>
      <c r="H47" s="2">
        <v>21844.336360796711</v>
      </c>
      <c r="I47" s="2">
        <v>68648.770768662624</v>
      </c>
      <c r="J47" s="27">
        <v>6.4529901986885685E-2</v>
      </c>
      <c r="K47" s="27">
        <v>0.18131685979535</v>
      </c>
      <c r="L47" t="s">
        <v>113</v>
      </c>
    </row>
    <row r="48" spans="2:12" x14ac:dyDescent="0.25">
      <c r="B48">
        <v>803</v>
      </c>
      <c r="C48" t="s">
        <v>74</v>
      </c>
      <c r="D48" t="s">
        <v>18</v>
      </c>
      <c r="E48" t="s">
        <v>97</v>
      </c>
      <c r="F48" s="2">
        <v>0</v>
      </c>
      <c r="G48" s="2" t="s">
        <v>123</v>
      </c>
      <c r="H48" s="2"/>
      <c r="I48" s="2"/>
      <c r="J48" s="22" t="str">
        <f t="shared" ref="J48:J61" si="6">IFERROR(((($G48+H48)/$G48)^(1/(2030-2019)))-1,"")</f>
        <v/>
      </c>
      <c r="K48" s="22" t="str">
        <f t="shared" ref="K48:K61" si="7">IFERROR(((($G48+I48)/$G48)^(1/(2030-2019)))-1,"")</f>
        <v/>
      </c>
    </row>
    <row r="49" spans="2:12" x14ac:dyDescent="0.25">
      <c r="B49">
        <v>6910</v>
      </c>
      <c r="C49" t="s">
        <v>74</v>
      </c>
      <c r="D49" t="s">
        <v>79</v>
      </c>
      <c r="E49" t="s">
        <v>9</v>
      </c>
      <c r="F49" s="2">
        <v>0</v>
      </c>
      <c r="G49" s="2" t="s">
        <v>123</v>
      </c>
      <c r="H49" s="2"/>
      <c r="I49" s="2"/>
      <c r="J49" s="22" t="str">
        <f t="shared" si="6"/>
        <v/>
      </c>
      <c r="K49" s="22" t="str">
        <f t="shared" si="7"/>
        <v/>
      </c>
    </row>
    <row r="50" spans="2:12" x14ac:dyDescent="0.25">
      <c r="B50">
        <v>6105</v>
      </c>
      <c r="C50" t="s">
        <v>74</v>
      </c>
      <c r="D50" t="s">
        <v>80</v>
      </c>
      <c r="E50" t="s">
        <v>91</v>
      </c>
      <c r="F50" s="2">
        <v>0</v>
      </c>
      <c r="G50" s="2" t="s">
        <v>123</v>
      </c>
      <c r="H50" s="2"/>
      <c r="I50" s="2"/>
      <c r="J50" s="22" t="str">
        <f t="shared" si="6"/>
        <v/>
      </c>
      <c r="K50" s="22" t="str">
        <f t="shared" si="7"/>
        <v/>
      </c>
    </row>
    <row r="51" spans="2:12" x14ac:dyDescent="0.25">
      <c r="B51">
        <v>6104</v>
      </c>
      <c r="C51" t="s">
        <v>74</v>
      </c>
      <c r="D51" t="s">
        <v>80</v>
      </c>
      <c r="E51" t="s">
        <v>92</v>
      </c>
      <c r="F51" s="2">
        <v>0</v>
      </c>
      <c r="G51" s="2" t="s">
        <v>123</v>
      </c>
      <c r="H51" s="2"/>
      <c r="I51" s="2"/>
      <c r="J51" s="22" t="str">
        <f t="shared" si="6"/>
        <v/>
      </c>
      <c r="K51" s="22" t="str">
        <f t="shared" si="7"/>
        <v/>
      </c>
    </row>
    <row r="52" spans="2:12" x14ac:dyDescent="0.25">
      <c r="B52">
        <v>306</v>
      </c>
      <c r="C52" t="s">
        <v>72</v>
      </c>
      <c r="D52" t="s">
        <v>18</v>
      </c>
      <c r="E52" t="s">
        <v>0</v>
      </c>
      <c r="F52" s="2">
        <v>24282621</v>
      </c>
      <c r="G52" s="2">
        <v>1661752</v>
      </c>
      <c r="H52" s="2">
        <v>1681825.848512348</v>
      </c>
      <c r="I52" s="2">
        <v>4969665.9431602154</v>
      </c>
      <c r="J52" s="27">
        <f t="shared" si="6"/>
        <v>6.5624291059613649E-2</v>
      </c>
      <c r="K52" s="27">
        <f t="shared" si="7"/>
        <v>0.13407040536185999</v>
      </c>
    </row>
    <row r="53" spans="2:12" x14ac:dyDescent="0.25">
      <c r="B53">
        <v>810</v>
      </c>
      <c r="C53" t="s">
        <v>72</v>
      </c>
      <c r="D53" t="s">
        <v>18</v>
      </c>
      <c r="E53" t="s">
        <v>96</v>
      </c>
      <c r="F53" s="2">
        <v>24282621</v>
      </c>
      <c r="G53" s="2">
        <v>750568</v>
      </c>
      <c r="H53" s="2">
        <v>8262181.4777658693</v>
      </c>
      <c r="I53" s="2">
        <v>64114360.814395033</v>
      </c>
      <c r="J53" s="27">
        <f t="shared" si="6"/>
        <v>0.25352611688825033</v>
      </c>
      <c r="K53" s="27">
        <f t="shared" si="7"/>
        <v>0.49987944931815198</v>
      </c>
    </row>
    <row r="54" spans="2:12" x14ac:dyDescent="0.25">
      <c r="B54">
        <v>303</v>
      </c>
      <c r="C54" t="s">
        <v>72</v>
      </c>
      <c r="D54" t="s">
        <v>18</v>
      </c>
      <c r="E54" t="s">
        <v>37</v>
      </c>
      <c r="F54" s="2">
        <v>24282621</v>
      </c>
      <c r="G54" s="2">
        <v>21870301</v>
      </c>
      <c r="H54" s="2">
        <v>3205019.6927932464</v>
      </c>
      <c r="I54" s="2">
        <v>39013801.393589795</v>
      </c>
      <c r="J54" s="27">
        <f t="shared" si="6"/>
        <v>1.2509830998025828E-2</v>
      </c>
      <c r="K54" s="27">
        <f t="shared" si="7"/>
        <v>9.7545793925227997E-2</v>
      </c>
    </row>
    <row r="55" spans="2:12" x14ac:dyDescent="0.25">
      <c r="B55">
        <v>6106</v>
      </c>
      <c r="C55" t="s">
        <v>72</v>
      </c>
      <c r="D55" t="s">
        <v>80</v>
      </c>
      <c r="E55" t="s">
        <v>35</v>
      </c>
      <c r="F55" s="2">
        <v>961191</v>
      </c>
      <c r="G55" s="2">
        <v>12134</v>
      </c>
      <c r="H55" s="24">
        <v>18712.669519223651</v>
      </c>
      <c r="I55" s="24">
        <v>38073.475003920474</v>
      </c>
      <c r="J55" s="27">
        <f t="shared" si="6"/>
        <v>8.8520853796446808E-2</v>
      </c>
      <c r="K55" s="27">
        <f t="shared" si="7"/>
        <v>0.1378093283302726</v>
      </c>
    </row>
    <row r="56" spans="2:12" x14ac:dyDescent="0.25">
      <c r="B56">
        <v>6105</v>
      </c>
      <c r="C56" t="s">
        <v>72</v>
      </c>
      <c r="D56" t="s">
        <v>80</v>
      </c>
      <c r="E56" t="s">
        <v>91</v>
      </c>
      <c r="F56" s="2">
        <v>961191</v>
      </c>
      <c r="G56" s="2">
        <v>124215</v>
      </c>
      <c r="H56" s="24">
        <v>644301.04494926753</v>
      </c>
      <c r="I56" s="24">
        <v>758026.44093646551</v>
      </c>
      <c r="J56" s="27">
        <f t="shared" si="6"/>
        <v>0.18019189246424516</v>
      </c>
      <c r="K56" s="27">
        <f t="shared" si="7"/>
        <v>0.1950916694381426</v>
      </c>
    </row>
    <row r="57" spans="2:12" x14ac:dyDescent="0.25">
      <c r="B57">
        <v>6109</v>
      </c>
      <c r="C57" t="s">
        <v>72</v>
      </c>
      <c r="D57" t="s">
        <v>80</v>
      </c>
      <c r="E57" t="s">
        <v>36</v>
      </c>
      <c r="F57" s="2">
        <v>961191</v>
      </c>
      <c r="G57" s="2">
        <v>705022</v>
      </c>
      <c r="H57" s="24">
        <v>825407.45716532669</v>
      </c>
      <c r="I57" s="24">
        <v>3145206.4060987998</v>
      </c>
      <c r="J57" s="27">
        <f t="shared" si="6"/>
        <v>7.3003078326756565E-2</v>
      </c>
      <c r="K57" s="27">
        <f t="shared" si="7"/>
        <v>0.16687894142717785</v>
      </c>
    </row>
    <row r="58" spans="2:12" x14ac:dyDescent="0.25">
      <c r="B58">
        <v>6203</v>
      </c>
      <c r="C58" t="s">
        <v>72</v>
      </c>
      <c r="D58" t="s">
        <v>80</v>
      </c>
      <c r="E58" t="s">
        <v>15</v>
      </c>
      <c r="F58" s="2">
        <v>961191</v>
      </c>
      <c r="G58" s="2">
        <v>65069</v>
      </c>
      <c r="H58" s="24">
        <v>87066.792979784106</v>
      </c>
      <c r="I58" s="24">
        <v>922069.72882115282</v>
      </c>
      <c r="J58" s="27">
        <f t="shared" si="6"/>
        <v>8.0270406845778908E-2</v>
      </c>
      <c r="K58" s="27">
        <f t="shared" si="7"/>
        <v>0.28045407127355659</v>
      </c>
    </row>
    <row r="59" spans="2:12" x14ac:dyDescent="0.25">
      <c r="B59">
        <v>6104</v>
      </c>
      <c r="C59" t="s">
        <v>72</v>
      </c>
      <c r="D59" t="s">
        <v>80</v>
      </c>
      <c r="E59" t="s">
        <v>92</v>
      </c>
      <c r="F59" s="2">
        <v>961191</v>
      </c>
      <c r="G59" s="2">
        <v>17695</v>
      </c>
      <c r="H59" s="24">
        <v>15805.807698160406</v>
      </c>
      <c r="I59" s="24">
        <v>44773.817755093551</v>
      </c>
      <c r="J59" s="27">
        <f t="shared" si="6"/>
        <v>5.9742686919686427E-2</v>
      </c>
      <c r="K59" s="27">
        <f t="shared" si="7"/>
        <v>0.12150485078010687</v>
      </c>
    </row>
    <row r="60" spans="2:12" x14ac:dyDescent="0.25">
      <c r="B60">
        <v>6204</v>
      </c>
      <c r="C60" t="s">
        <v>72</v>
      </c>
      <c r="D60" t="s">
        <v>80</v>
      </c>
      <c r="E60" t="s">
        <v>90</v>
      </c>
      <c r="F60" s="2">
        <v>961191</v>
      </c>
      <c r="G60" s="2">
        <v>37056</v>
      </c>
      <c r="H60" s="24">
        <v>38733.411514970139</v>
      </c>
      <c r="I60" s="24">
        <v>67312.242605072737</v>
      </c>
      <c r="J60" s="27">
        <f t="shared" si="6"/>
        <v>6.7210279435620413E-2</v>
      </c>
      <c r="K60" s="27">
        <f t="shared" si="7"/>
        <v>9.8709076063054013E-2</v>
      </c>
    </row>
    <row r="61" spans="2:12" x14ac:dyDescent="0.25">
      <c r="B61">
        <v>8418</v>
      </c>
      <c r="C61" t="s">
        <v>72</v>
      </c>
      <c r="D61" t="s">
        <v>86</v>
      </c>
      <c r="E61" t="s">
        <v>13</v>
      </c>
      <c r="F61" s="2">
        <v>0</v>
      </c>
      <c r="G61" s="2" t="s">
        <v>123</v>
      </c>
      <c r="H61" s="2"/>
      <c r="I61" s="2"/>
      <c r="J61" s="22" t="str">
        <f t="shared" si="6"/>
        <v/>
      </c>
      <c r="K61" s="22" t="str">
        <f t="shared" si="7"/>
        <v/>
      </c>
    </row>
    <row r="62" spans="2:12" x14ac:dyDescent="0.25">
      <c r="B62">
        <v>303</v>
      </c>
      <c r="C62" t="s">
        <v>71</v>
      </c>
      <c r="D62" t="s">
        <v>18</v>
      </c>
      <c r="E62" t="s">
        <v>37</v>
      </c>
      <c r="F62" s="2">
        <v>16406899</v>
      </c>
      <c r="G62" s="2" t="s">
        <v>123</v>
      </c>
      <c r="H62" s="2">
        <v>12458.363322032001</v>
      </c>
      <c r="I62" s="2">
        <v>13032.419086093732</v>
      </c>
      <c r="J62" s="27">
        <v>7.1489459983918202E-2</v>
      </c>
      <c r="K62" s="27">
        <v>7.5886487089679155E-2</v>
      </c>
      <c r="L62" t="s">
        <v>118</v>
      </c>
    </row>
    <row r="63" spans="2:12" x14ac:dyDescent="0.25">
      <c r="B63">
        <v>303</v>
      </c>
      <c r="C63" t="s">
        <v>73</v>
      </c>
      <c r="D63" t="s">
        <v>18</v>
      </c>
      <c r="E63" t="s">
        <v>37</v>
      </c>
      <c r="F63" s="2">
        <v>0</v>
      </c>
      <c r="G63" s="2" t="s">
        <v>123</v>
      </c>
      <c r="H63" s="2">
        <v>73486.719710580408</v>
      </c>
      <c r="I63" s="2">
        <v>434399.50861442793</v>
      </c>
      <c r="J63" s="27">
        <v>6.4852511981975475E-2</v>
      </c>
      <c r="K63" s="27">
        <v>0.25153278015298985</v>
      </c>
      <c r="L63" t="s">
        <v>119</v>
      </c>
    </row>
    <row r="64" spans="2:12" x14ac:dyDescent="0.25">
      <c r="B64">
        <v>6106</v>
      </c>
      <c r="C64" t="s">
        <v>73</v>
      </c>
      <c r="D64" t="s">
        <v>80</v>
      </c>
      <c r="E64" t="s">
        <v>35</v>
      </c>
      <c r="F64" s="2">
        <v>1834264</v>
      </c>
      <c r="G64" s="2">
        <v>195009</v>
      </c>
      <c r="H64" s="24">
        <v>264141.99069006223</v>
      </c>
      <c r="I64" s="24">
        <v>857635.27947646799</v>
      </c>
      <c r="J64" s="27">
        <f t="shared" ref="J64:K70" si="8">IFERROR(((($G64+H64)/$G64)^(1/(2030-2019)))-1,"")</f>
        <v>8.095887120356049E-2</v>
      </c>
      <c r="K64" s="27">
        <f t="shared" si="8"/>
        <v>0.16564442001514634</v>
      </c>
    </row>
    <row r="65" spans="2:12" x14ac:dyDescent="0.25">
      <c r="B65">
        <v>6105</v>
      </c>
      <c r="C65" t="s">
        <v>73</v>
      </c>
      <c r="D65" t="s">
        <v>80</v>
      </c>
      <c r="E65" t="s">
        <v>91</v>
      </c>
      <c r="F65" s="2">
        <v>1834264</v>
      </c>
      <c r="G65" s="2">
        <v>76726</v>
      </c>
      <c r="H65" s="24">
        <v>109361.58655443264</v>
      </c>
      <c r="I65" s="24">
        <v>1076576.8958985282</v>
      </c>
      <c r="J65" s="27">
        <f t="shared" si="8"/>
        <v>8.3875829113584821E-2</v>
      </c>
      <c r="K65" s="27">
        <f t="shared" si="8"/>
        <v>0.27938152511364001</v>
      </c>
    </row>
    <row r="66" spans="2:12" x14ac:dyDescent="0.25">
      <c r="B66">
        <v>6109</v>
      </c>
      <c r="C66" t="s">
        <v>73</v>
      </c>
      <c r="D66" t="s">
        <v>80</v>
      </c>
      <c r="E66" t="s">
        <v>36</v>
      </c>
      <c r="F66" s="2">
        <v>1834264</v>
      </c>
      <c r="G66" s="2">
        <v>1271814</v>
      </c>
      <c r="H66" s="24">
        <v>823315.719148251</v>
      </c>
      <c r="I66" s="24">
        <v>4616621.781611193</v>
      </c>
      <c r="J66" s="27">
        <f t="shared" si="8"/>
        <v>4.642459289267209E-2</v>
      </c>
      <c r="K66" s="27">
        <f t="shared" si="8"/>
        <v>0.1494946125430876</v>
      </c>
    </row>
    <row r="67" spans="2:12" x14ac:dyDescent="0.25">
      <c r="B67">
        <v>6203</v>
      </c>
      <c r="C67" t="s">
        <v>73</v>
      </c>
      <c r="D67" t="s">
        <v>80</v>
      </c>
      <c r="E67" t="s">
        <v>15</v>
      </c>
      <c r="F67" s="2">
        <v>1834264</v>
      </c>
      <c r="G67" s="2">
        <v>4539</v>
      </c>
      <c r="H67" s="24">
        <v>7321.0632371973643</v>
      </c>
      <c r="I67" s="24">
        <v>19999.435752842674</v>
      </c>
      <c r="J67" s="27">
        <f t="shared" si="8"/>
        <v>9.1240862522392607E-2</v>
      </c>
      <c r="K67" s="27">
        <f t="shared" si="8"/>
        <v>0.16580540064474669</v>
      </c>
    </row>
    <row r="68" spans="2:12" x14ac:dyDescent="0.25">
      <c r="B68">
        <v>6104</v>
      </c>
      <c r="C68" t="s">
        <v>73</v>
      </c>
      <c r="D68" t="s">
        <v>80</v>
      </c>
      <c r="E68" t="s">
        <v>92</v>
      </c>
      <c r="F68" s="2">
        <v>1834264</v>
      </c>
      <c r="G68" s="2">
        <v>155444</v>
      </c>
      <c r="H68" s="24">
        <v>94219.833403772936</v>
      </c>
      <c r="I68" s="24">
        <v>272709.72505823243</v>
      </c>
      <c r="J68" s="27">
        <f t="shared" si="8"/>
        <v>4.4016649502828686E-2</v>
      </c>
      <c r="K68" s="27">
        <f t="shared" si="8"/>
        <v>9.6484109439609389E-2</v>
      </c>
    </row>
    <row r="69" spans="2:12" x14ac:dyDescent="0.25">
      <c r="B69">
        <v>6204</v>
      </c>
      <c r="C69" t="s">
        <v>73</v>
      </c>
      <c r="D69" t="s">
        <v>80</v>
      </c>
      <c r="E69" t="s">
        <v>90</v>
      </c>
      <c r="F69" s="2">
        <v>1834264</v>
      </c>
      <c r="G69" s="2">
        <v>130732</v>
      </c>
      <c r="H69" s="24">
        <v>126544.14766122788</v>
      </c>
      <c r="I69" s="24">
        <v>715206.64343527739</v>
      </c>
      <c r="J69" s="27">
        <f t="shared" si="8"/>
        <v>6.3478892068674853E-2</v>
      </c>
      <c r="K69" s="27">
        <f t="shared" si="8"/>
        <v>0.18501366903917038</v>
      </c>
    </row>
    <row r="70" spans="2:12" x14ac:dyDescent="0.25">
      <c r="B70">
        <v>3923</v>
      </c>
      <c r="C70" t="s">
        <v>73</v>
      </c>
      <c r="D70" t="s">
        <v>84</v>
      </c>
      <c r="E70" t="s">
        <v>93</v>
      </c>
      <c r="F70" s="2">
        <v>0</v>
      </c>
      <c r="G70" s="2" t="s">
        <v>123</v>
      </c>
      <c r="H70" s="2"/>
      <c r="I70" s="2"/>
      <c r="J70" s="22" t="str">
        <f t="shared" si="8"/>
        <v/>
      </c>
      <c r="K70" s="22" t="str">
        <f t="shared" si="8"/>
        <v/>
      </c>
    </row>
    <row r="71" spans="2:12" x14ac:dyDescent="0.25">
      <c r="B71">
        <v>303</v>
      </c>
      <c r="C71" t="s">
        <v>69</v>
      </c>
      <c r="D71" t="s">
        <v>18</v>
      </c>
      <c r="E71" t="s">
        <v>37</v>
      </c>
      <c r="F71" s="2">
        <v>1489177313</v>
      </c>
      <c r="G71" s="26">
        <v>8877</v>
      </c>
      <c r="H71" s="2">
        <v>47606.388623316452</v>
      </c>
      <c r="I71" s="2">
        <v>47606.388623316452</v>
      </c>
      <c r="J71" s="27">
        <v>4.0987960658946068E-2</v>
      </c>
      <c r="K71" s="27">
        <v>0.1649546027119273</v>
      </c>
      <c r="L71" t="s">
        <v>111</v>
      </c>
    </row>
    <row r="72" spans="2:12" x14ac:dyDescent="0.25">
      <c r="B72">
        <v>803</v>
      </c>
      <c r="C72" t="s">
        <v>69</v>
      </c>
      <c r="D72" t="s">
        <v>18</v>
      </c>
      <c r="E72" t="s">
        <v>97</v>
      </c>
      <c r="F72" s="2">
        <v>1489177313</v>
      </c>
      <c r="G72" s="2">
        <v>1107947897</v>
      </c>
      <c r="H72" s="2">
        <v>276793986.59755754</v>
      </c>
      <c r="I72" s="2">
        <v>285718762.34909225</v>
      </c>
      <c r="J72" s="27">
        <f>IFERROR(((($G72+H72)/$G72)^(1/(2030-2019)))-1,"")</f>
        <v>2.0480003761975674E-2</v>
      </c>
      <c r="K72" s="27">
        <f>IFERROR(((($G72+I72)/$G72)^(1/(2030-2019)))-1,"")</f>
        <v>2.1076175437283462E-2</v>
      </c>
    </row>
    <row r="73" spans="2:12" x14ac:dyDescent="0.25">
      <c r="B73">
        <v>901</v>
      </c>
      <c r="C73" t="s">
        <v>69</v>
      </c>
      <c r="D73" t="s">
        <v>18</v>
      </c>
      <c r="E73" t="s">
        <v>5</v>
      </c>
      <c r="F73" s="2">
        <v>1489177313</v>
      </c>
      <c r="G73" s="2">
        <v>325045818</v>
      </c>
      <c r="H73" s="2">
        <v>66965333.889595568</v>
      </c>
      <c r="I73" s="2">
        <v>313012137.60973918</v>
      </c>
      <c r="J73" s="27">
        <f t="shared" ref="J73:K77" si="9">IFERROR(((($G73+H73)/$G73)^(1/(2030-2019)))-1,"")</f>
        <v>1.7175295009230096E-2</v>
      </c>
      <c r="K73" s="27">
        <f t="shared" si="9"/>
        <v>6.3233583663731441E-2</v>
      </c>
    </row>
    <row r="74" spans="2:12" x14ac:dyDescent="0.25">
      <c r="B74">
        <v>306</v>
      </c>
      <c r="C74" t="s">
        <v>69</v>
      </c>
      <c r="D74" t="s">
        <v>18</v>
      </c>
      <c r="E74" t="s">
        <v>0</v>
      </c>
      <c r="F74" s="2">
        <v>1489177313</v>
      </c>
      <c r="G74" s="2">
        <v>3100538</v>
      </c>
      <c r="H74" s="2">
        <v>1020825.7932098638</v>
      </c>
      <c r="I74" s="2">
        <v>1439451.1635501394</v>
      </c>
      <c r="J74" s="27">
        <f t="shared" si="9"/>
        <v>2.6211122832464184E-2</v>
      </c>
      <c r="K74" s="27">
        <f t="shared" si="9"/>
        <v>3.527603239137389E-2</v>
      </c>
    </row>
    <row r="75" spans="2:12" x14ac:dyDescent="0.25">
      <c r="B75">
        <v>804</v>
      </c>
      <c r="C75" t="s">
        <v>69</v>
      </c>
      <c r="D75" t="s">
        <v>18</v>
      </c>
      <c r="E75" t="s">
        <v>2</v>
      </c>
      <c r="F75" s="2">
        <v>1489177313</v>
      </c>
      <c r="G75" s="2">
        <v>21317313</v>
      </c>
      <c r="H75" s="2">
        <v>29862017.875231091</v>
      </c>
      <c r="I75" s="2">
        <v>44308774.567189902</v>
      </c>
      <c r="J75" s="27">
        <f t="shared" si="9"/>
        <v>8.2875122436367521E-2</v>
      </c>
      <c r="K75" s="27">
        <f t="shared" si="9"/>
        <v>0.10763051966439763</v>
      </c>
    </row>
    <row r="76" spans="2:12" x14ac:dyDescent="0.25">
      <c r="B76">
        <v>810</v>
      </c>
      <c r="C76" t="s">
        <v>69</v>
      </c>
      <c r="D76" t="s">
        <v>18</v>
      </c>
      <c r="E76" t="s">
        <v>96</v>
      </c>
      <c r="F76" s="2">
        <v>1489177313</v>
      </c>
      <c r="G76" s="2">
        <v>15073705</v>
      </c>
      <c r="H76" s="2">
        <v>60936392.330095477</v>
      </c>
      <c r="I76" s="2">
        <v>171040076.44949311</v>
      </c>
      <c r="J76" s="27">
        <f t="shared" si="9"/>
        <v>0.15845025319981665</v>
      </c>
      <c r="K76" s="27">
        <f t="shared" si="9"/>
        <v>0.25670282937974687</v>
      </c>
    </row>
    <row r="77" spans="2:12" x14ac:dyDescent="0.25">
      <c r="B77">
        <v>709</v>
      </c>
      <c r="C77" t="s">
        <v>69</v>
      </c>
      <c r="D77" t="s">
        <v>18</v>
      </c>
      <c r="E77" t="s">
        <v>4</v>
      </c>
      <c r="F77" s="2">
        <v>1489177313</v>
      </c>
      <c r="G77" s="2">
        <v>16683165</v>
      </c>
      <c r="H77" s="2">
        <v>40188945.673350468</v>
      </c>
      <c r="I77" s="2">
        <v>130518026.05723314</v>
      </c>
      <c r="J77" s="27">
        <f t="shared" si="9"/>
        <v>0.11794408365660747</v>
      </c>
      <c r="K77" s="27">
        <f t="shared" si="9"/>
        <v>0.21889592567567262</v>
      </c>
    </row>
    <row r="78" spans="2:12" x14ac:dyDescent="0.25">
      <c r="B78">
        <v>2103</v>
      </c>
      <c r="C78" t="s">
        <v>82</v>
      </c>
      <c r="D78" t="s">
        <v>19</v>
      </c>
      <c r="E78" t="s">
        <v>95</v>
      </c>
      <c r="F78" s="2">
        <v>0</v>
      </c>
      <c r="G78" s="2" t="s">
        <v>123</v>
      </c>
      <c r="H78" s="2">
        <v>504849.17167387408</v>
      </c>
      <c r="I78" s="2">
        <v>739328.31010254449</v>
      </c>
      <c r="J78" s="27">
        <v>4.7953152089925455E-2</v>
      </c>
      <c r="K78" s="27">
        <v>8.4933937640503596E-2</v>
      </c>
      <c r="L78" t="s">
        <v>115</v>
      </c>
    </row>
    <row r="79" spans="2:12" x14ac:dyDescent="0.25">
      <c r="B79">
        <v>2103</v>
      </c>
      <c r="C79" t="s">
        <v>81</v>
      </c>
      <c r="D79" t="s">
        <v>19</v>
      </c>
      <c r="E79" t="s">
        <v>95</v>
      </c>
      <c r="F79" s="2">
        <v>0</v>
      </c>
      <c r="G79" s="2" t="s">
        <v>123</v>
      </c>
      <c r="H79" s="2">
        <v>17874.330982018473</v>
      </c>
      <c r="I79" s="2">
        <v>55115.749400178356</v>
      </c>
      <c r="J79" s="27">
        <v>0.1393012084755921</v>
      </c>
      <c r="K79" s="27">
        <v>0.26211020455256961</v>
      </c>
      <c r="L79" t="s">
        <v>113</v>
      </c>
    </row>
    <row r="80" spans="2:12" x14ac:dyDescent="0.25">
      <c r="B80">
        <v>6106</v>
      </c>
      <c r="C80" t="s">
        <v>69</v>
      </c>
      <c r="D80" t="s">
        <v>80</v>
      </c>
      <c r="E80" t="s">
        <v>35</v>
      </c>
      <c r="F80" s="2">
        <v>710144075</v>
      </c>
      <c r="G80" s="2">
        <v>9578735</v>
      </c>
      <c r="H80" s="24">
        <v>2134091.7079247274</v>
      </c>
      <c r="I80" s="24">
        <v>44067129.440503374</v>
      </c>
      <c r="J80" s="27">
        <f t="shared" ref="J80:K87" si="10">IFERROR(((($G80+H80)/$G80)^(1/(2030-2019)))-1,"")</f>
        <v>1.845356489005856E-2</v>
      </c>
      <c r="K80" s="27">
        <f t="shared" si="10"/>
        <v>0.16955523011800877</v>
      </c>
    </row>
    <row r="81" spans="2:12" x14ac:dyDescent="0.25">
      <c r="B81">
        <v>6105</v>
      </c>
      <c r="C81" t="s">
        <v>69</v>
      </c>
      <c r="D81" t="s">
        <v>80</v>
      </c>
      <c r="E81" t="s">
        <v>91</v>
      </c>
      <c r="F81" s="2">
        <v>710144075</v>
      </c>
      <c r="G81" s="2">
        <v>40299250</v>
      </c>
      <c r="H81" s="24">
        <v>13551829.554802552</v>
      </c>
      <c r="I81" s="24">
        <v>136012695.98738638</v>
      </c>
      <c r="J81" s="27">
        <f t="shared" si="10"/>
        <v>2.670392610234873E-2</v>
      </c>
      <c r="K81" s="27">
        <f t="shared" si="10"/>
        <v>0.14359261777952126</v>
      </c>
    </row>
    <row r="82" spans="2:12" x14ac:dyDescent="0.25">
      <c r="B82">
        <v>6109</v>
      </c>
      <c r="C82" t="s">
        <v>69</v>
      </c>
      <c r="D82" t="s">
        <v>80</v>
      </c>
      <c r="E82" t="s">
        <v>36</v>
      </c>
      <c r="F82" s="2">
        <v>710144075</v>
      </c>
      <c r="G82" s="2">
        <v>375761344</v>
      </c>
      <c r="H82" s="24">
        <v>601427289.60088408</v>
      </c>
      <c r="I82" s="24">
        <v>2040833467.5431314</v>
      </c>
      <c r="J82" s="27">
        <f t="shared" si="10"/>
        <v>9.0770290718399371E-2</v>
      </c>
      <c r="K82" s="27">
        <f t="shared" si="10"/>
        <v>0.18435273449175948</v>
      </c>
    </row>
    <row r="83" spans="2:12" x14ac:dyDescent="0.25">
      <c r="B83">
        <v>6203</v>
      </c>
      <c r="C83" t="s">
        <v>69</v>
      </c>
      <c r="D83" t="s">
        <v>80</v>
      </c>
      <c r="E83" t="s">
        <v>15</v>
      </c>
      <c r="F83" s="2">
        <v>710144075</v>
      </c>
      <c r="G83" s="2">
        <v>39505747</v>
      </c>
      <c r="H83" s="24">
        <v>14667453.738018394</v>
      </c>
      <c r="I83" s="24">
        <v>93713330.194941089</v>
      </c>
      <c r="J83" s="27">
        <f t="shared" si="10"/>
        <v>2.9119572487686485E-2</v>
      </c>
      <c r="K83" s="27">
        <f t="shared" si="10"/>
        <v>0.1168413052823456</v>
      </c>
    </row>
    <row r="84" spans="2:12" x14ac:dyDescent="0.25">
      <c r="B84">
        <v>6104</v>
      </c>
      <c r="C84" t="s">
        <v>69</v>
      </c>
      <c r="D84" t="s">
        <v>80</v>
      </c>
      <c r="E84" t="s">
        <v>92</v>
      </c>
      <c r="F84" s="2">
        <v>710144075</v>
      </c>
      <c r="G84" s="2">
        <v>48933904</v>
      </c>
      <c r="H84" s="24">
        <v>102634443.30421329</v>
      </c>
      <c r="I84" s="24">
        <v>411406740.91875112</v>
      </c>
      <c r="J84" s="27">
        <f t="shared" si="10"/>
        <v>0.1082461745186436</v>
      </c>
      <c r="K84" s="27">
        <f t="shared" si="10"/>
        <v>0.22601906396144011</v>
      </c>
    </row>
    <row r="85" spans="2:12" x14ac:dyDescent="0.25">
      <c r="B85">
        <v>6204</v>
      </c>
      <c r="C85" t="s">
        <v>69</v>
      </c>
      <c r="D85" t="s">
        <v>80</v>
      </c>
      <c r="E85" t="s">
        <v>90</v>
      </c>
      <c r="F85" s="2">
        <v>710144075</v>
      </c>
      <c r="G85" s="2">
        <v>196065095</v>
      </c>
      <c r="H85" s="24">
        <v>131751645.56884092</v>
      </c>
      <c r="I85" s="24">
        <v>729633517.43775618</v>
      </c>
      <c r="J85" s="27">
        <f t="shared" si="10"/>
        <v>4.7836959902685106E-2</v>
      </c>
      <c r="K85" s="27">
        <f t="shared" si="10"/>
        <v>0.15154000429015779</v>
      </c>
    </row>
    <row r="86" spans="2:12" x14ac:dyDescent="0.25">
      <c r="B86">
        <v>3923</v>
      </c>
      <c r="C86" t="s">
        <v>69</v>
      </c>
      <c r="D86" t="s">
        <v>84</v>
      </c>
      <c r="E86" t="s">
        <v>93</v>
      </c>
      <c r="F86" s="2">
        <v>5015578</v>
      </c>
      <c r="G86" s="2">
        <v>5015578</v>
      </c>
      <c r="H86" s="24">
        <v>1219677.0393449515</v>
      </c>
      <c r="I86" s="24">
        <v>22958046.303922839</v>
      </c>
      <c r="J86" s="27">
        <f t="shared" si="10"/>
        <v>1.9985341174726612E-2</v>
      </c>
      <c r="K86" s="27">
        <f t="shared" si="10"/>
        <v>0.16911455705766087</v>
      </c>
    </row>
    <row r="87" spans="2:12" x14ac:dyDescent="0.25">
      <c r="B87">
        <v>8418</v>
      </c>
      <c r="C87" t="s">
        <v>69</v>
      </c>
      <c r="D87" t="s">
        <v>86</v>
      </c>
      <c r="E87" t="s">
        <v>13</v>
      </c>
      <c r="F87" s="2">
        <v>7368439</v>
      </c>
      <c r="G87" s="2">
        <v>7368439</v>
      </c>
      <c r="H87" s="2">
        <v>24157370.088565014</v>
      </c>
      <c r="I87" s="2">
        <v>53148800.305415154</v>
      </c>
      <c r="J87" s="27">
        <f t="shared" si="10"/>
        <v>0.14127437996995029</v>
      </c>
      <c r="K87" s="27">
        <f t="shared" si="10"/>
        <v>0.21097922406507919</v>
      </c>
    </row>
    <row r="88" spans="2:12" x14ac:dyDescent="0.25">
      <c r="B88">
        <v>2103</v>
      </c>
      <c r="C88" t="s">
        <v>73</v>
      </c>
      <c r="D88" t="s">
        <v>19</v>
      </c>
      <c r="E88" t="s">
        <v>95</v>
      </c>
      <c r="F88" s="2">
        <v>0</v>
      </c>
      <c r="G88" s="2" t="s">
        <v>123</v>
      </c>
      <c r="H88" s="2">
        <v>200669.03160200003</v>
      </c>
      <c r="I88" s="2">
        <v>509072.51373385143</v>
      </c>
      <c r="J88" s="27">
        <v>0.11169694269413026</v>
      </c>
      <c r="K88" s="27">
        <v>0.2098760856662687</v>
      </c>
      <c r="L88" t="s">
        <v>113</v>
      </c>
    </row>
    <row r="89" spans="2:12" x14ac:dyDescent="0.25">
      <c r="B89">
        <v>2106</v>
      </c>
      <c r="C89" t="s">
        <v>69</v>
      </c>
      <c r="D89" t="s">
        <v>19</v>
      </c>
      <c r="E89" t="s">
        <v>94</v>
      </c>
      <c r="F89" s="2">
        <v>4819143</v>
      </c>
      <c r="G89" s="2">
        <v>2203575</v>
      </c>
      <c r="H89" s="2">
        <v>8038619.980168351</v>
      </c>
      <c r="I89" s="2">
        <v>40142253.962404981</v>
      </c>
      <c r="J89" s="27">
        <f t="shared" ref="J89:J91" si="11">IFERROR(((($G89+H89)/$G89)^(1/(2030-2019)))-1,"")</f>
        <v>0.14990105643403351</v>
      </c>
      <c r="K89" s="27">
        <f t="shared" ref="K89:K91" si="12">IFERROR(((($G89+I89)/$G89)^(1/(2030-2019)))-1,"")</f>
        <v>0.30827317479832717</v>
      </c>
    </row>
    <row r="90" spans="2:12" x14ac:dyDescent="0.25">
      <c r="B90">
        <v>2103</v>
      </c>
      <c r="C90" t="s">
        <v>69</v>
      </c>
      <c r="D90" t="s">
        <v>19</v>
      </c>
      <c r="E90" t="s">
        <v>95</v>
      </c>
      <c r="F90" s="2">
        <v>4819143</v>
      </c>
      <c r="G90" s="2">
        <v>2615568</v>
      </c>
      <c r="H90" s="2">
        <v>10450123.798771685</v>
      </c>
      <c r="I90" s="2">
        <v>18881816.944133889</v>
      </c>
      <c r="J90" s="27">
        <f t="shared" si="11"/>
        <v>0.15746011839361751</v>
      </c>
      <c r="K90" s="27">
        <f t="shared" si="12"/>
        <v>0.21105932995136456</v>
      </c>
    </row>
    <row r="91" spans="2:12" x14ac:dyDescent="0.25">
      <c r="B91">
        <v>3402</v>
      </c>
      <c r="C91" t="s">
        <v>69</v>
      </c>
      <c r="D91" t="s">
        <v>89</v>
      </c>
      <c r="E91" t="s">
        <v>10</v>
      </c>
      <c r="F91" s="2">
        <v>6633130</v>
      </c>
      <c r="G91" s="2">
        <v>6633130</v>
      </c>
      <c r="H91" s="24">
        <v>21587074.320537966</v>
      </c>
      <c r="I91" s="24">
        <v>99989704.908732295</v>
      </c>
      <c r="J91" s="27">
        <f t="shared" si="11"/>
        <v>0.14068944315838849</v>
      </c>
      <c r="K91" s="27">
        <f t="shared" si="12"/>
        <v>0.28720683703485173</v>
      </c>
    </row>
    <row r="92" spans="2:12" x14ac:dyDescent="0.25">
      <c r="H92" s="2"/>
      <c r="I92" s="2"/>
    </row>
    <row r="93" spans="2:12" x14ac:dyDescent="0.25">
      <c r="H93" s="32"/>
      <c r="I93" s="32"/>
    </row>
  </sheetData>
  <autoFilter ref="B4:L93" xr:uid="{F34448AB-8DD5-4E38-859E-2FE489924310}">
    <sortState xmlns:xlrd2="http://schemas.microsoft.com/office/spreadsheetml/2017/richdata2" ref="B14:L88">
      <sortCondition ref="E4:E91"/>
    </sortState>
  </autoFilter>
  <mergeCells count="2">
    <mergeCell ref="H2:I2"/>
    <mergeCell ref="J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51CB-6B3D-4BCE-9A5E-1DF0B5B7BA92}">
  <dimension ref="B5:H52"/>
  <sheetViews>
    <sheetView zoomScale="54" workbookViewId="0">
      <selection activeCell="D13" sqref="D13"/>
    </sheetView>
  </sheetViews>
  <sheetFormatPr baseColWidth="10" defaultColWidth="8.796875" defaultRowHeight="13.8" x14ac:dyDescent="0.25"/>
  <cols>
    <col min="2" max="2" width="39.296875" bestFit="1" customWidth="1"/>
    <col min="3" max="3" width="36.5" bestFit="1" customWidth="1"/>
    <col min="4" max="4" width="34.296875" bestFit="1" customWidth="1"/>
    <col min="5" max="5" width="15.69921875" bestFit="1" customWidth="1"/>
    <col min="6" max="6" width="17.19921875" bestFit="1" customWidth="1"/>
  </cols>
  <sheetData>
    <row r="5" spans="2:8" x14ac:dyDescent="0.25">
      <c r="E5" s="37" t="s">
        <v>25</v>
      </c>
      <c r="F5" s="37"/>
      <c r="G5" s="36" t="s">
        <v>108</v>
      </c>
      <c r="H5" s="36"/>
    </row>
    <row r="6" spans="2:8" x14ac:dyDescent="0.25">
      <c r="E6" s="6" t="s">
        <v>109</v>
      </c>
      <c r="F6" s="7"/>
      <c r="G6" s="19" t="s">
        <v>107</v>
      </c>
      <c r="H6" s="19"/>
    </row>
    <row r="7" spans="2:8" ht="14.4" x14ac:dyDescent="0.3">
      <c r="B7" s="21" t="s">
        <v>100</v>
      </c>
      <c r="C7" s="21" t="s">
        <v>17</v>
      </c>
      <c r="D7" s="21" t="s">
        <v>120</v>
      </c>
      <c r="E7" s="21" t="s">
        <v>59</v>
      </c>
      <c r="F7" s="21" t="s">
        <v>60</v>
      </c>
      <c r="G7" s="1" t="s">
        <v>103</v>
      </c>
      <c r="H7" s="1" t="s">
        <v>104</v>
      </c>
    </row>
    <row r="8" spans="2:8" x14ac:dyDescent="0.25">
      <c r="B8" t="s">
        <v>77</v>
      </c>
      <c r="C8" t="s">
        <v>18</v>
      </c>
      <c r="D8" s="12">
        <v>99659</v>
      </c>
      <c r="E8" s="12">
        <v>136027.71414772799</v>
      </c>
      <c r="F8" s="12">
        <v>140852.65712810427</v>
      </c>
      <c r="G8" s="22">
        <f>IFERROR(((($D8+E8)/$D8)^(1/(2030-2019)))-1,"")</f>
        <v>8.1392882878292827E-2</v>
      </c>
      <c r="H8" s="22">
        <f>IFERROR(((($D8+F8)/$D8)^(1/(2030-2019)))-1,"")</f>
        <v>8.338695135419405E-2</v>
      </c>
    </row>
    <row r="9" spans="2:8" x14ac:dyDescent="0.25">
      <c r="B9" t="s">
        <v>77</v>
      </c>
      <c r="C9" t="s">
        <v>89</v>
      </c>
      <c r="D9" s="12">
        <v>0</v>
      </c>
      <c r="E9" s="12"/>
      <c r="F9" s="12"/>
      <c r="G9" s="22" t="str">
        <f>IFERROR(((($D9+E9)/$D9)^(1/(2030-2019)))-1,"")</f>
        <v/>
      </c>
      <c r="H9" s="22" t="str">
        <f t="shared" ref="H9:H52" si="0">IFERROR(((($D9+F9)/$D9)^(1/(2030-2019)))-1,"")</f>
        <v/>
      </c>
    </row>
    <row r="10" spans="2:8" x14ac:dyDescent="0.25">
      <c r="B10" t="s">
        <v>75</v>
      </c>
      <c r="C10" t="s">
        <v>18</v>
      </c>
      <c r="D10" s="12">
        <v>0</v>
      </c>
      <c r="E10" s="12"/>
      <c r="F10" s="12"/>
      <c r="G10" s="22" t="str">
        <f t="shared" ref="G10:G52" si="1">IFERROR(((($D10+E10)/$D10)^(1/(2030-2019)))-1,"")</f>
        <v/>
      </c>
      <c r="H10" s="22" t="str">
        <f t="shared" si="0"/>
        <v/>
      </c>
    </row>
    <row r="11" spans="2:8" x14ac:dyDescent="0.25">
      <c r="B11" t="s">
        <v>70</v>
      </c>
      <c r="C11" t="s">
        <v>18</v>
      </c>
      <c r="D11" s="12">
        <v>260894465</v>
      </c>
      <c r="E11" s="12">
        <v>87143730.445693299</v>
      </c>
      <c r="F11" s="12">
        <v>124982690.28964318</v>
      </c>
      <c r="G11" s="22">
        <f t="shared" si="1"/>
        <v>2.654588759515919E-2</v>
      </c>
      <c r="H11" s="22">
        <f t="shared" si="0"/>
        <v>3.622271770854546E-2</v>
      </c>
    </row>
    <row r="12" spans="2:8" x14ac:dyDescent="0.25">
      <c r="B12" t="s">
        <v>70</v>
      </c>
      <c r="C12" t="s">
        <v>79</v>
      </c>
      <c r="D12" s="12">
        <v>0</v>
      </c>
      <c r="E12" s="12">
        <v>663528.75161452556</v>
      </c>
      <c r="F12" s="12">
        <v>1506042.1413449151</v>
      </c>
      <c r="G12" s="22" t="str">
        <f t="shared" si="1"/>
        <v/>
      </c>
      <c r="H12" s="22" t="str">
        <f t="shared" si="0"/>
        <v/>
      </c>
    </row>
    <row r="13" spans="2:8" x14ac:dyDescent="0.25">
      <c r="B13" t="s">
        <v>70</v>
      </c>
      <c r="C13" t="s">
        <v>84</v>
      </c>
      <c r="D13" s="12">
        <v>99575</v>
      </c>
      <c r="E13" s="12">
        <v>190010.16335008654</v>
      </c>
      <c r="F13" s="12">
        <v>592440.64697337209</v>
      </c>
      <c r="G13" s="22">
        <f t="shared" si="1"/>
        <v>0.10191429584061229</v>
      </c>
      <c r="H13" s="22">
        <f t="shared" si="0"/>
        <v>0.19273050606720177</v>
      </c>
    </row>
    <row r="14" spans="2:8" x14ac:dyDescent="0.25">
      <c r="B14" t="s">
        <v>70</v>
      </c>
      <c r="C14" t="s">
        <v>86</v>
      </c>
      <c r="D14" s="12">
        <v>126495</v>
      </c>
      <c r="E14" s="12">
        <v>1168140.0680647958</v>
      </c>
      <c r="F14" s="12">
        <v>2302602.3891868093</v>
      </c>
      <c r="G14" s="22">
        <f t="shared" si="1"/>
        <v>0.23544924907136044</v>
      </c>
      <c r="H14" s="22">
        <f t="shared" si="0"/>
        <v>0.30818794426273644</v>
      </c>
    </row>
    <row r="15" spans="2:8" x14ac:dyDescent="0.25">
      <c r="B15" t="s">
        <v>70</v>
      </c>
      <c r="C15" t="s">
        <v>89</v>
      </c>
      <c r="D15" s="12">
        <v>12044</v>
      </c>
      <c r="E15" s="12">
        <v>14052.718325044898</v>
      </c>
      <c r="F15" s="12">
        <v>114205.95403795279</v>
      </c>
      <c r="G15" s="22">
        <f t="shared" si="1"/>
        <v>7.28244189899383E-2</v>
      </c>
      <c r="H15" s="22">
        <f t="shared" si="0"/>
        <v>0.23813823340989781</v>
      </c>
    </row>
    <row r="16" spans="2:8" x14ac:dyDescent="0.25">
      <c r="B16" t="s">
        <v>76</v>
      </c>
      <c r="C16" t="s">
        <v>18</v>
      </c>
      <c r="D16" s="12">
        <v>35984</v>
      </c>
      <c r="E16" s="12">
        <v>1661.5907408955609</v>
      </c>
      <c r="F16" s="12">
        <v>20021.217104619609</v>
      </c>
      <c r="G16" s="22">
        <f t="shared" si="1"/>
        <v>4.112199290245977E-3</v>
      </c>
      <c r="H16" s="22">
        <f t="shared" si="0"/>
        <v>4.1035088707710887E-2</v>
      </c>
    </row>
    <row r="17" spans="2:8" x14ac:dyDescent="0.25">
      <c r="B17" t="s">
        <v>78</v>
      </c>
      <c r="C17" t="s">
        <v>18</v>
      </c>
      <c r="D17" s="12">
        <v>0</v>
      </c>
      <c r="E17" s="12"/>
      <c r="F17" s="12"/>
      <c r="G17" s="22" t="str">
        <f t="shared" si="1"/>
        <v/>
      </c>
      <c r="H17" s="22" t="str">
        <f t="shared" si="0"/>
        <v/>
      </c>
    </row>
    <row r="18" spans="2:8" x14ac:dyDescent="0.25">
      <c r="B18" t="s">
        <v>88</v>
      </c>
      <c r="C18" t="s">
        <v>19</v>
      </c>
      <c r="D18" s="12">
        <v>733306</v>
      </c>
      <c r="E18" s="12">
        <v>180571.2369115334</v>
      </c>
      <c r="F18" s="12">
        <v>2456139.2327367524</v>
      </c>
      <c r="G18" s="22">
        <f t="shared" si="1"/>
        <v>2.021369112968685E-2</v>
      </c>
      <c r="H18" s="22">
        <f t="shared" si="0"/>
        <v>0.14298118868431509</v>
      </c>
    </row>
    <row r="19" spans="2:8" x14ac:dyDescent="0.25">
      <c r="B19" t="s">
        <v>82</v>
      </c>
      <c r="C19" t="s">
        <v>80</v>
      </c>
      <c r="D19" s="12">
        <v>11472</v>
      </c>
      <c r="E19" s="12">
        <v>30776.874859173993</v>
      </c>
      <c r="F19" s="12">
        <v>134836.62360840401</v>
      </c>
      <c r="G19" s="22">
        <f t="shared" si="1"/>
        <v>0.12582411330926724</v>
      </c>
      <c r="H19" s="22">
        <f t="shared" si="0"/>
        <v>0.2604101436497952</v>
      </c>
    </row>
    <row r="20" spans="2:8" x14ac:dyDescent="0.25">
      <c r="B20" t="s">
        <v>82</v>
      </c>
      <c r="C20" t="s">
        <v>19</v>
      </c>
      <c r="D20" s="12">
        <v>0</v>
      </c>
      <c r="E20" s="12">
        <v>504849.17167387408</v>
      </c>
      <c r="F20" s="12">
        <v>739328.31010254449</v>
      </c>
      <c r="G20" s="22" t="str">
        <f t="shared" si="1"/>
        <v/>
      </c>
      <c r="H20" s="22" t="str">
        <f t="shared" si="0"/>
        <v/>
      </c>
    </row>
    <row r="21" spans="2:8" x14ac:dyDescent="0.25">
      <c r="B21" t="s">
        <v>81</v>
      </c>
      <c r="C21" t="s">
        <v>80</v>
      </c>
      <c r="D21" s="12">
        <v>883681</v>
      </c>
      <c r="E21" s="12">
        <v>2028660.6037576641</v>
      </c>
      <c r="F21" s="12">
        <v>10198294.336135492</v>
      </c>
      <c r="G21" s="22">
        <f t="shared" si="1"/>
        <v>0.11451539655443077</v>
      </c>
      <c r="H21" s="22">
        <f t="shared" si="0"/>
        <v>0.25848320423249627</v>
      </c>
    </row>
    <row r="22" spans="2:8" x14ac:dyDescent="0.25">
      <c r="B22" t="s">
        <v>81</v>
      </c>
      <c r="C22" t="s">
        <v>19</v>
      </c>
      <c r="D22" s="12">
        <v>0</v>
      </c>
      <c r="E22" s="12">
        <v>17874.330982018473</v>
      </c>
      <c r="F22" s="12">
        <v>55115.749400178356</v>
      </c>
      <c r="G22" s="22" t="str">
        <f t="shared" si="1"/>
        <v/>
      </c>
      <c r="H22" s="22" t="str">
        <f t="shared" si="0"/>
        <v/>
      </c>
    </row>
    <row r="23" spans="2:8" x14ac:dyDescent="0.25">
      <c r="B23" t="s">
        <v>81</v>
      </c>
      <c r="C23" t="s">
        <v>89</v>
      </c>
      <c r="D23" s="12">
        <v>0</v>
      </c>
      <c r="E23" s="12"/>
      <c r="F23" s="12"/>
      <c r="G23" s="22" t="str">
        <f t="shared" si="1"/>
        <v/>
      </c>
      <c r="H23" s="22" t="str">
        <f t="shared" si="0"/>
        <v/>
      </c>
    </row>
    <row r="24" spans="2:8" x14ac:dyDescent="0.25">
      <c r="B24" t="s">
        <v>87</v>
      </c>
      <c r="C24" t="s">
        <v>19</v>
      </c>
      <c r="D24" s="12">
        <v>21164073</v>
      </c>
      <c r="E24" s="12">
        <v>3183710.9023826532</v>
      </c>
      <c r="F24" s="12">
        <v>23162144.810967084</v>
      </c>
      <c r="G24" s="22">
        <f t="shared" si="1"/>
        <v>1.2821109222507454E-2</v>
      </c>
      <c r="H24" s="22">
        <f t="shared" si="0"/>
        <v>6.9516286366418933E-2</v>
      </c>
    </row>
    <row r="25" spans="2:8" x14ac:dyDescent="0.25">
      <c r="B25" t="s">
        <v>85</v>
      </c>
      <c r="C25" t="s">
        <v>84</v>
      </c>
      <c r="D25" s="12">
        <v>5876712</v>
      </c>
      <c r="E25" s="12">
        <v>19831705.168681763</v>
      </c>
      <c r="F25" s="12">
        <v>50211174.269438505</v>
      </c>
      <c r="G25" s="22">
        <f t="shared" si="1"/>
        <v>0.14358212220026734</v>
      </c>
      <c r="H25" s="22">
        <f t="shared" si="0"/>
        <v>0.22762800689219431</v>
      </c>
    </row>
    <row r="26" spans="2:8" x14ac:dyDescent="0.25">
      <c r="B26" t="s">
        <v>85</v>
      </c>
      <c r="C26" t="s">
        <v>86</v>
      </c>
      <c r="D26" s="12">
        <v>11274</v>
      </c>
      <c r="E26" s="12">
        <v>26799.516148292285</v>
      </c>
      <c r="F26" s="12">
        <v>53368.859372911757</v>
      </c>
      <c r="G26" s="22">
        <f t="shared" si="1"/>
        <v>0.11699065944069686</v>
      </c>
      <c r="H26" s="22">
        <f t="shared" si="0"/>
        <v>0.17205858614518887</v>
      </c>
    </row>
    <row r="27" spans="2:8" x14ac:dyDescent="0.25">
      <c r="B27" t="s">
        <v>85</v>
      </c>
      <c r="C27" t="s">
        <v>19</v>
      </c>
      <c r="D27" s="12">
        <v>4081130</v>
      </c>
      <c r="E27" s="12">
        <v>16508230.719664365</v>
      </c>
      <c r="F27" s="12">
        <v>42948013.046716444</v>
      </c>
      <c r="G27" s="22">
        <f t="shared" si="1"/>
        <v>0.15850145842737828</v>
      </c>
      <c r="H27" s="22">
        <f t="shared" si="0"/>
        <v>0.24884309241632252</v>
      </c>
    </row>
    <row r="28" spans="2:8" x14ac:dyDescent="0.25">
      <c r="B28" t="s">
        <v>85</v>
      </c>
      <c r="C28" t="s">
        <v>89</v>
      </c>
      <c r="D28" s="12">
        <v>8513628</v>
      </c>
      <c r="E28" s="12">
        <v>212149875.11487707</v>
      </c>
      <c r="F28" s="12">
        <v>344092303.92294532</v>
      </c>
      <c r="G28" s="22">
        <f t="shared" si="1"/>
        <v>0.34434436395920298</v>
      </c>
      <c r="H28" s="22">
        <f t="shared" si="0"/>
        <v>0.40286507706567454</v>
      </c>
    </row>
    <row r="29" spans="2:8" x14ac:dyDescent="0.25">
      <c r="B29" t="s">
        <v>71</v>
      </c>
      <c r="C29" t="s">
        <v>18</v>
      </c>
      <c r="D29" s="12">
        <v>16406899</v>
      </c>
      <c r="E29" s="12">
        <v>2173883.2699708017</v>
      </c>
      <c r="F29" s="12">
        <v>17751140.754823562</v>
      </c>
      <c r="G29" s="22">
        <f t="shared" si="1"/>
        <v>1.1375663424269211E-2</v>
      </c>
      <c r="H29" s="22">
        <f t="shared" si="0"/>
        <v>6.8935484246898993E-2</v>
      </c>
    </row>
    <row r="30" spans="2:8" x14ac:dyDescent="0.25">
      <c r="B30" t="s">
        <v>71</v>
      </c>
      <c r="C30" t="s">
        <v>80</v>
      </c>
      <c r="D30" s="12">
        <v>3246597</v>
      </c>
      <c r="E30" s="12">
        <v>3967409.1083650053</v>
      </c>
      <c r="F30" s="12">
        <v>51492941.012162633</v>
      </c>
      <c r="G30" s="22">
        <f t="shared" si="1"/>
        <v>7.5282447514036344E-2</v>
      </c>
      <c r="H30" s="22">
        <f t="shared" si="0"/>
        <v>0.29280756835767674</v>
      </c>
    </row>
    <row r="31" spans="2:8" x14ac:dyDescent="0.25">
      <c r="B31" t="s">
        <v>71</v>
      </c>
      <c r="C31" t="s">
        <v>84</v>
      </c>
      <c r="D31" s="12">
        <v>4429</v>
      </c>
      <c r="E31" s="12">
        <v>11863.508810883701</v>
      </c>
      <c r="F31" s="12">
        <v>155882.84176855531</v>
      </c>
      <c r="G31" s="22">
        <f t="shared" si="1"/>
        <v>0.12570776601743039</v>
      </c>
      <c r="H31" s="22">
        <f t="shared" si="0"/>
        <v>0.38578659713203844</v>
      </c>
    </row>
    <row r="32" spans="2:8" x14ac:dyDescent="0.25">
      <c r="B32" t="s">
        <v>71</v>
      </c>
      <c r="C32" t="s">
        <v>86</v>
      </c>
      <c r="D32" s="12">
        <v>0</v>
      </c>
      <c r="E32" s="12"/>
      <c r="F32" s="12"/>
      <c r="G32" s="22" t="str">
        <f t="shared" si="1"/>
        <v/>
      </c>
      <c r="H32" s="22" t="str">
        <f t="shared" si="0"/>
        <v/>
      </c>
    </row>
    <row r="33" spans="2:8" x14ac:dyDescent="0.25">
      <c r="B33" t="s">
        <v>71</v>
      </c>
      <c r="C33" t="s">
        <v>19</v>
      </c>
      <c r="D33" s="12">
        <v>285</v>
      </c>
      <c r="E33" s="12">
        <v>127.04642594446801</v>
      </c>
      <c r="F33" s="12">
        <v>767.77821267579679</v>
      </c>
      <c r="G33" s="22">
        <f t="shared" si="1"/>
        <v>3.4081248342766379E-2</v>
      </c>
      <c r="H33" s="22">
        <f t="shared" si="0"/>
        <v>0.12613429461928338</v>
      </c>
    </row>
    <row r="34" spans="2:8" x14ac:dyDescent="0.25">
      <c r="B34" t="s">
        <v>83</v>
      </c>
      <c r="C34" t="s">
        <v>80</v>
      </c>
      <c r="D34" s="12">
        <v>186851</v>
      </c>
      <c r="E34" s="12">
        <v>58172.507147658092</v>
      </c>
      <c r="F34" s="12">
        <v>8351253.9227820355</v>
      </c>
      <c r="G34" s="22">
        <f t="shared" si="1"/>
        <v>2.4946320029801905E-2</v>
      </c>
      <c r="H34" s="22">
        <f t="shared" si="0"/>
        <v>0.41545776302235415</v>
      </c>
    </row>
    <row r="35" spans="2:8" x14ac:dyDescent="0.25">
      <c r="B35" t="s">
        <v>83</v>
      </c>
      <c r="C35" t="s">
        <v>19</v>
      </c>
      <c r="D35" s="12">
        <v>13722296</v>
      </c>
      <c r="E35" s="12">
        <v>9061372.1325220726</v>
      </c>
      <c r="F35" s="12">
        <v>24056786.363786459</v>
      </c>
      <c r="G35" s="22">
        <f t="shared" si="1"/>
        <v>4.7171699547855939E-2</v>
      </c>
      <c r="H35" s="22">
        <f t="shared" si="0"/>
        <v>9.6437943840110618E-2</v>
      </c>
    </row>
    <row r="36" spans="2:8" x14ac:dyDescent="0.25">
      <c r="B36" t="s">
        <v>74</v>
      </c>
      <c r="C36" t="s">
        <v>18</v>
      </c>
      <c r="D36" s="12">
        <v>0</v>
      </c>
      <c r="E36" s="12"/>
      <c r="F36" s="12"/>
      <c r="G36" s="22" t="str">
        <f t="shared" si="1"/>
        <v/>
      </c>
      <c r="H36" s="22" t="str">
        <f t="shared" si="0"/>
        <v/>
      </c>
    </row>
    <row r="37" spans="2:8" x14ac:dyDescent="0.25">
      <c r="B37" t="s">
        <v>74</v>
      </c>
      <c r="C37" t="s">
        <v>79</v>
      </c>
      <c r="D37" s="12">
        <v>0</v>
      </c>
      <c r="E37" s="12"/>
      <c r="F37" s="12"/>
      <c r="G37" s="22" t="str">
        <f t="shared" si="1"/>
        <v/>
      </c>
      <c r="H37" s="22" t="str">
        <f t="shared" si="0"/>
        <v/>
      </c>
    </row>
    <row r="38" spans="2:8" x14ac:dyDescent="0.25">
      <c r="B38" t="s">
        <v>74</v>
      </c>
      <c r="C38" t="s">
        <v>80</v>
      </c>
      <c r="D38" s="12">
        <v>0</v>
      </c>
      <c r="E38" s="12"/>
      <c r="F38" s="12"/>
      <c r="G38" s="22" t="str">
        <f t="shared" si="1"/>
        <v/>
      </c>
      <c r="H38" s="22" t="str">
        <f t="shared" si="0"/>
        <v/>
      </c>
    </row>
    <row r="39" spans="2:8" x14ac:dyDescent="0.25">
      <c r="B39" t="s">
        <v>72</v>
      </c>
      <c r="C39" t="s">
        <v>18</v>
      </c>
      <c r="D39" s="12">
        <v>24282621</v>
      </c>
      <c r="E39" s="12">
        <v>13149027.019071463</v>
      </c>
      <c r="F39" s="12">
        <v>108097828.15114504</v>
      </c>
      <c r="G39" s="22">
        <f t="shared" si="1"/>
        <v>4.0125544684580072E-2</v>
      </c>
      <c r="H39" s="22">
        <f t="shared" si="0"/>
        <v>0.16669441034933974</v>
      </c>
    </row>
    <row r="40" spans="2:8" x14ac:dyDescent="0.25">
      <c r="B40" t="s">
        <v>72</v>
      </c>
      <c r="C40" t="s">
        <v>80</v>
      </c>
      <c r="D40" s="12">
        <v>961191</v>
      </c>
      <c r="E40" s="12">
        <v>1630027.1838267324</v>
      </c>
      <c r="F40" s="12">
        <v>4975462.1112205051</v>
      </c>
      <c r="G40" s="22">
        <f t="shared" si="1"/>
        <v>9.4344415651009816E-2</v>
      </c>
      <c r="H40" s="22">
        <f t="shared" si="0"/>
        <v>0.18000738473065714</v>
      </c>
    </row>
    <row r="41" spans="2:8" x14ac:dyDescent="0.25">
      <c r="B41" t="s">
        <v>72</v>
      </c>
      <c r="C41" t="s">
        <v>86</v>
      </c>
      <c r="D41" s="12">
        <v>0</v>
      </c>
      <c r="E41" s="12"/>
      <c r="F41" s="12"/>
      <c r="G41" s="22" t="str">
        <f t="shared" si="1"/>
        <v/>
      </c>
      <c r="H41" s="22" t="str">
        <f t="shared" si="0"/>
        <v/>
      </c>
    </row>
    <row r="42" spans="2:8" x14ac:dyDescent="0.25">
      <c r="B42" t="s">
        <v>73</v>
      </c>
      <c r="C42" t="s">
        <v>18</v>
      </c>
      <c r="D42" s="12">
        <v>0</v>
      </c>
      <c r="E42" s="12">
        <v>98481.929135899147</v>
      </c>
      <c r="F42" s="12">
        <v>498330.74317545735</v>
      </c>
      <c r="G42" s="22" t="str">
        <f t="shared" si="1"/>
        <v/>
      </c>
      <c r="H42" s="22" t="str">
        <f t="shared" si="0"/>
        <v/>
      </c>
    </row>
    <row r="43" spans="2:8" x14ac:dyDescent="0.25">
      <c r="B43" t="s">
        <v>73</v>
      </c>
      <c r="C43" t="s">
        <v>80</v>
      </c>
      <c r="D43" s="12">
        <v>1834264</v>
      </c>
      <c r="E43" s="12">
        <v>1424904.3406949441</v>
      </c>
      <c r="F43" s="12">
        <v>7558749.7612325409</v>
      </c>
      <c r="G43" s="22">
        <f t="shared" si="1"/>
        <v>5.3646661679447094E-2</v>
      </c>
      <c r="H43" s="22">
        <f t="shared" si="0"/>
        <v>0.1600741188417516</v>
      </c>
    </row>
    <row r="44" spans="2:8" x14ac:dyDescent="0.25">
      <c r="B44" t="s">
        <v>73</v>
      </c>
      <c r="C44" t="s">
        <v>84</v>
      </c>
      <c r="D44" s="12">
        <v>0</v>
      </c>
      <c r="E44" s="12"/>
      <c r="F44" s="12"/>
      <c r="G44" s="22" t="str">
        <f t="shared" si="1"/>
        <v/>
      </c>
      <c r="H44" s="22" t="str">
        <f t="shared" si="0"/>
        <v/>
      </c>
    </row>
    <row r="45" spans="2:8" x14ac:dyDescent="0.25">
      <c r="B45" t="s">
        <v>73</v>
      </c>
      <c r="C45" t="s">
        <v>19</v>
      </c>
      <c r="D45" s="12">
        <v>0</v>
      </c>
      <c r="E45" s="12">
        <v>200669.03160200003</v>
      </c>
      <c r="F45" s="12">
        <v>509072.51373385143</v>
      </c>
      <c r="G45" s="22" t="str">
        <f>IFERROR(((($D45+E45)/$D45)^(1/(2030-2019)))-1,"")</f>
        <v/>
      </c>
      <c r="H45" s="22" t="str">
        <f t="shared" si="0"/>
        <v/>
      </c>
    </row>
    <row r="46" spans="2:8" x14ac:dyDescent="0.25">
      <c r="B46" t="s">
        <v>69</v>
      </c>
      <c r="C46" t="s">
        <v>18</v>
      </c>
      <c r="D46" s="12">
        <v>1489177313</v>
      </c>
      <c r="E46" s="12">
        <v>475815108.54766327</v>
      </c>
      <c r="F46" s="12">
        <v>946084834.58492112</v>
      </c>
      <c r="G46" s="22">
        <f t="shared" si="1"/>
        <v>2.5526222949710631E-2</v>
      </c>
      <c r="H46" s="22">
        <f t="shared" si="0"/>
        <v>4.5726512300220179E-2</v>
      </c>
    </row>
    <row r="47" spans="2:8" x14ac:dyDescent="0.25">
      <c r="B47" t="s">
        <v>69</v>
      </c>
      <c r="C47" t="s">
        <v>79</v>
      </c>
      <c r="D47" s="12">
        <v>194670</v>
      </c>
      <c r="E47" s="12">
        <v>280227.31301503675</v>
      </c>
      <c r="F47" s="12">
        <v>1262021.8782585624</v>
      </c>
      <c r="G47" s="22">
        <f t="shared" si="1"/>
        <v>8.4449051002657205E-2</v>
      </c>
      <c r="H47" s="22">
        <f t="shared" si="0"/>
        <v>0.20077265209047424</v>
      </c>
    </row>
    <row r="48" spans="2:8" x14ac:dyDescent="0.25">
      <c r="B48" t="s">
        <v>69</v>
      </c>
      <c r="C48" t="s">
        <v>80</v>
      </c>
      <c r="D48" s="12">
        <v>710144075</v>
      </c>
      <c r="E48" s="12">
        <v>866166753.474684</v>
      </c>
      <c r="F48" s="12">
        <v>3455666881.5224695</v>
      </c>
      <c r="G48" s="22">
        <f t="shared" si="1"/>
        <v>7.518054946797581E-2</v>
      </c>
      <c r="H48" s="22">
        <f t="shared" si="0"/>
        <v>0.17449258944372437</v>
      </c>
    </row>
    <row r="49" spans="2:8" x14ac:dyDescent="0.25">
      <c r="B49" t="s">
        <v>69</v>
      </c>
      <c r="C49" t="s">
        <v>84</v>
      </c>
      <c r="D49" s="12">
        <v>5015578</v>
      </c>
      <c r="E49" s="12">
        <v>1219677.0393449515</v>
      </c>
      <c r="F49" s="12">
        <v>22958046.303922839</v>
      </c>
      <c r="G49" s="22">
        <f t="shared" si="1"/>
        <v>1.9985341174726612E-2</v>
      </c>
      <c r="H49" s="22">
        <f t="shared" si="0"/>
        <v>0.16911455705766087</v>
      </c>
    </row>
    <row r="50" spans="2:8" x14ac:dyDescent="0.25">
      <c r="B50" t="s">
        <v>69</v>
      </c>
      <c r="C50" t="s">
        <v>86</v>
      </c>
      <c r="D50" s="12">
        <v>7368439</v>
      </c>
      <c r="E50" s="12">
        <v>24157370.088565014</v>
      </c>
      <c r="F50" s="12">
        <v>53148800.305415154</v>
      </c>
      <c r="G50" s="22">
        <f t="shared" si="1"/>
        <v>0.14127437996995029</v>
      </c>
      <c r="H50" s="22">
        <f t="shared" si="0"/>
        <v>0.21097922406507919</v>
      </c>
    </row>
    <row r="51" spans="2:8" x14ac:dyDescent="0.25">
      <c r="B51" t="s">
        <v>69</v>
      </c>
      <c r="C51" t="s">
        <v>19</v>
      </c>
      <c r="D51" s="12">
        <v>4819143</v>
      </c>
      <c r="E51" s="12">
        <v>21636169.694494963</v>
      </c>
      <c r="F51" s="12">
        <v>70688458.466729254</v>
      </c>
      <c r="G51" s="22">
        <f t="shared" si="1"/>
        <v>0.1674309145476327</v>
      </c>
      <c r="H51" s="22">
        <f t="shared" si="0"/>
        <v>0.28421654308751987</v>
      </c>
    </row>
    <row r="52" spans="2:8" x14ac:dyDescent="0.25">
      <c r="B52" t="s">
        <v>69</v>
      </c>
      <c r="C52" t="s">
        <v>89</v>
      </c>
      <c r="D52" s="12">
        <v>6633130</v>
      </c>
      <c r="E52" s="12">
        <v>21587074.320537966</v>
      </c>
      <c r="F52" s="12">
        <v>99989704.908732295</v>
      </c>
      <c r="G52" s="22">
        <f t="shared" si="1"/>
        <v>0.14068944315838849</v>
      </c>
      <c r="H52" s="22">
        <f t="shared" si="0"/>
        <v>0.28720683703485173</v>
      </c>
    </row>
  </sheetData>
  <mergeCells count="2">
    <mergeCell ref="E5:F5"/>
    <mergeCell ref="G5:H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Análisis (Producto)</vt:lpstr>
      <vt:lpstr>Mercados por producto</vt:lpstr>
      <vt:lpstr>Sector&gt;&gt;</vt:lpstr>
      <vt:lpstr>Análisis (Sector)</vt:lpstr>
      <vt:lpstr>Mercados por sector</vt:lpstr>
      <vt:lpstr>Sector Total</vt:lpstr>
      <vt:lpstr>Mercados&gt;&gt;</vt:lpstr>
      <vt:lpstr>Análisis (Mercado) - Producto</vt:lpstr>
      <vt:lpstr>Mercado - Sector</vt:lpstr>
      <vt:lpstr>Mercado - Total</vt:lpstr>
      <vt:lpstr>Input&gt;&gt;</vt:lpstr>
      <vt:lpstr>PIB, Empleo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Terán</dc:creator>
  <cp:lastModifiedBy>Juan Carlos Zapata</cp:lastModifiedBy>
  <cp:lastPrinted>2019-12-06T19:44:44Z</cp:lastPrinted>
  <dcterms:created xsi:type="dcterms:W3CDTF">2019-12-02T20:05:52Z</dcterms:created>
  <dcterms:modified xsi:type="dcterms:W3CDTF">2020-09-28T14:53:32Z</dcterms:modified>
</cp:coreProperties>
</file>